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 activeTab="5"/>
  </bookViews>
  <sheets>
    <sheet name="2018" sheetId="10" r:id="rId1"/>
    <sheet name="2019" sheetId="8" r:id="rId2"/>
    <sheet name="2020" sheetId="13" r:id="rId3"/>
    <sheet name="2021" sheetId="14" r:id="rId4"/>
    <sheet name="RESUMEN" sheetId="11" r:id="rId5"/>
    <sheet name="Hoja1" sheetId="15" r:id="rId6"/>
    <sheet name="Hoja2" sheetId="16" r:id="rId7"/>
  </sheets>
  <definedNames>
    <definedName name="_xlnm.Print_Area" localSheetId="0">'2018'!$A$1:$N$41</definedName>
    <definedName name="_xlnm.Print_Area" localSheetId="1">'2019'!$A$1:$N$40</definedName>
    <definedName name="_xlnm.Print_Area" localSheetId="2">'2020'!$A$1:$N$39</definedName>
    <definedName name="_xlnm.Print_Area" localSheetId="3">'2021'!$A$1:$H$39</definedName>
    <definedName name="_xlnm.Print_Area" localSheetId="4">RESUMEN!$A$1:$E$34</definedName>
    <definedName name="INTERESES">OFFSET(#REF!,0,0,COUNT(#REF!),1)</definedName>
    <definedName name="PAGOS">OFFSET(#REF!,0,0,COUNT(#REF!),1)</definedName>
  </definedNames>
  <calcPr calcId="152511" calcMode="manual"/>
</workbook>
</file>

<file path=xl/calcChain.xml><?xml version="1.0" encoding="utf-8"?>
<calcChain xmlns="http://schemas.openxmlformats.org/spreadsheetml/2006/main">
  <c r="B6" i="14" l="1"/>
  <c r="B9" i="14"/>
  <c r="C9" i="14"/>
  <c r="D9" i="14"/>
  <c r="H9" i="14"/>
  <c r="M26" i="13" l="1"/>
  <c r="L26" i="13"/>
  <c r="K26" i="13"/>
  <c r="J26" i="13"/>
  <c r="I26" i="13"/>
  <c r="H26" i="13"/>
  <c r="G26" i="13"/>
  <c r="F26" i="13"/>
  <c r="E26" i="13"/>
  <c r="D26" i="13"/>
  <c r="C26" i="13"/>
  <c r="B26" i="13"/>
  <c r="C27" i="8"/>
  <c r="D27" i="8"/>
  <c r="E27" i="8"/>
  <c r="F27" i="8"/>
  <c r="G27" i="8"/>
  <c r="H27" i="8"/>
  <c r="I27" i="8"/>
  <c r="J27" i="8"/>
  <c r="K27" i="8"/>
  <c r="L27" i="8"/>
  <c r="M27" i="8"/>
  <c r="B27" i="8"/>
  <c r="H28" i="10"/>
  <c r="I28" i="10"/>
  <c r="J28" i="10"/>
  <c r="K28" i="10"/>
  <c r="L28" i="10"/>
  <c r="M28" i="10"/>
  <c r="G28" i="10"/>
  <c r="M12" i="13" l="1"/>
  <c r="L12" i="13"/>
  <c r="K12" i="13"/>
  <c r="J12" i="13"/>
  <c r="I12" i="13"/>
  <c r="H12" i="13"/>
  <c r="G12" i="13"/>
  <c r="F12" i="13"/>
  <c r="E12" i="13"/>
  <c r="D12" i="13"/>
  <c r="C12" i="13"/>
  <c r="C13" i="8"/>
  <c r="D13" i="8"/>
  <c r="E13" i="8"/>
  <c r="F13" i="8"/>
  <c r="G13" i="8"/>
  <c r="H13" i="8"/>
  <c r="I13" i="8"/>
  <c r="J13" i="8"/>
  <c r="K13" i="8"/>
  <c r="L13" i="8"/>
  <c r="M13" i="8"/>
  <c r="I14" i="10" l="1"/>
  <c r="J14" i="10"/>
  <c r="K14" i="10"/>
  <c r="L14" i="10"/>
  <c r="M14" i="10"/>
  <c r="H14" i="10"/>
  <c r="C12" i="14" l="1"/>
  <c r="D12" i="14"/>
  <c r="B12" i="14"/>
  <c r="C9" i="13"/>
  <c r="D9" i="13"/>
  <c r="E9" i="13"/>
  <c r="F9" i="13"/>
  <c r="G9" i="13"/>
  <c r="H9" i="13"/>
  <c r="I9" i="13"/>
  <c r="J9" i="13"/>
  <c r="K9" i="13"/>
  <c r="L9" i="13"/>
  <c r="M9" i="13"/>
  <c r="B9" i="13"/>
  <c r="B12" i="13"/>
  <c r="B6" i="13"/>
  <c r="C9" i="8"/>
  <c r="D9" i="8"/>
  <c r="E9" i="8"/>
  <c r="F9" i="8"/>
  <c r="G9" i="8"/>
  <c r="H9" i="8"/>
  <c r="I9" i="8"/>
  <c r="J9" i="8"/>
  <c r="K9" i="8"/>
  <c r="L9" i="8"/>
  <c r="M9" i="8"/>
  <c r="B13" i="8"/>
  <c r="D12" i="8"/>
  <c r="B6" i="8"/>
  <c r="H13" i="10"/>
  <c r="H16" i="10" s="1"/>
  <c r="I13" i="10"/>
  <c r="J13" i="10"/>
  <c r="K13" i="10"/>
  <c r="L13" i="10"/>
  <c r="M13" i="10"/>
  <c r="G13" i="10"/>
  <c r="E12" i="8" s="1"/>
  <c r="G12" i="10"/>
  <c r="G16" i="10" s="1"/>
  <c r="C12" i="8" l="1"/>
  <c r="B12" i="8"/>
  <c r="F12" i="8"/>
  <c r="B9" i="8"/>
  <c r="H9" i="10"/>
  <c r="H24" i="10" s="1"/>
  <c r="I9" i="10"/>
  <c r="J9" i="10"/>
  <c r="K9" i="10"/>
  <c r="L9" i="10"/>
  <c r="M9" i="10"/>
  <c r="G9" i="10"/>
  <c r="E24" i="10" l="1"/>
  <c r="F24" i="10"/>
  <c r="D38" i="8" l="1"/>
  <c r="E38" i="8"/>
  <c r="F38" i="8"/>
  <c r="G38" i="8"/>
  <c r="H38" i="8"/>
  <c r="I38" i="8"/>
  <c r="J38" i="8"/>
  <c r="K38" i="8"/>
  <c r="L38" i="8"/>
  <c r="M38" i="8"/>
  <c r="C38" i="8"/>
  <c r="B38" i="8"/>
  <c r="E39" i="10" l="1"/>
  <c r="E40" i="10" s="1"/>
  <c r="E41" i="10" s="1"/>
  <c r="F39" i="10"/>
  <c r="F40" i="10"/>
  <c r="F41" i="10" s="1"/>
  <c r="B9" i="16" l="1"/>
  <c r="C8" i="16" s="1"/>
  <c r="B7" i="16"/>
  <c r="B6" i="16"/>
  <c r="C5" i="16" s="1"/>
  <c r="C10" i="16" s="1"/>
  <c r="C37" i="14" l="1"/>
  <c r="D37" i="14"/>
  <c r="B37" i="14"/>
  <c r="H25" i="14"/>
  <c r="E20" i="11" s="1"/>
  <c r="H26" i="14"/>
  <c r="E21" i="11" s="1"/>
  <c r="H27" i="14"/>
  <c r="E22" i="11" s="1"/>
  <c r="H28" i="14"/>
  <c r="E23" i="11" s="1"/>
  <c r="H29" i="14"/>
  <c r="E24" i="11" s="1"/>
  <c r="H30" i="14"/>
  <c r="E25" i="11" s="1"/>
  <c r="H31" i="14"/>
  <c r="E26" i="11" s="1"/>
  <c r="H32" i="14"/>
  <c r="E27" i="11" s="1"/>
  <c r="H33" i="14"/>
  <c r="E28" i="11" s="1"/>
  <c r="H34" i="14"/>
  <c r="E29" i="11" s="1"/>
  <c r="H35" i="14"/>
  <c r="E30" i="11" s="1"/>
  <c r="H36" i="14"/>
  <c r="E31" i="11" s="1"/>
  <c r="H24" i="14"/>
  <c r="E19" i="11" s="1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36" i="13"/>
  <c r="N34" i="13"/>
  <c r="N33" i="13"/>
  <c r="N32" i="13"/>
  <c r="N31" i="13"/>
  <c r="N30" i="13"/>
  <c r="N29" i="13"/>
  <c r="N28" i="13"/>
  <c r="N27" i="13"/>
  <c r="N26" i="13"/>
  <c r="N25" i="13"/>
  <c r="N24" i="13"/>
  <c r="N35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G39" i="10"/>
  <c r="H39" i="10"/>
  <c r="I39" i="10"/>
  <c r="J39" i="10"/>
  <c r="K39" i="10"/>
  <c r="L39" i="10"/>
  <c r="M39" i="10"/>
  <c r="E37" i="14"/>
  <c r="F37" i="14"/>
  <c r="G37" i="14"/>
  <c r="E22" i="14"/>
  <c r="F22" i="14"/>
  <c r="G22" i="14"/>
  <c r="E6" i="11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D39" i="10"/>
  <c r="C39" i="10"/>
  <c r="B39" i="10"/>
  <c r="D24" i="10"/>
  <c r="C24" i="10"/>
  <c r="B24" i="10"/>
  <c r="B40" i="10" l="1"/>
  <c r="B41" i="10" s="1"/>
  <c r="E32" i="11"/>
  <c r="H37" i="14"/>
  <c r="C40" i="10"/>
  <c r="C41" i="10" s="1"/>
  <c r="O39" i="10"/>
  <c r="D40" i="10"/>
  <c r="D41" i="10" s="1"/>
  <c r="N39" i="10"/>
  <c r="F38" i="14"/>
  <c r="E38" i="14"/>
  <c r="G11" i="10"/>
  <c r="H11" i="10" s="1"/>
  <c r="I15" i="10" s="1"/>
  <c r="I16" i="10" s="1"/>
  <c r="I24" i="10" s="1"/>
  <c r="N9" i="13" l="1"/>
  <c r="N9" i="8"/>
  <c r="I11" i="10"/>
  <c r="J15" i="10" s="1"/>
  <c r="J16" i="10" s="1"/>
  <c r="J24" i="10" s="1"/>
  <c r="N9" i="10"/>
  <c r="G38" i="14"/>
  <c r="J11" i="10" l="1"/>
  <c r="K15" i="10" s="1"/>
  <c r="K16" i="10" s="1"/>
  <c r="K24" i="10" s="1"/>
  <c r="G24" i="10"/>
  <c r="G40" i="10" s="1"/>
  <c r="K11" i="10" l="1"/>
  <c r="L15" i="10" s="1"/>
  <c r="L16" i="10" s="1"/>
  <c r="L24" i="10" s="1"/>
  <c r="H40" i="10"/>
  <c r="B6" i="10"/>
  <c r="L11" i="10" l="1"/>
  <c r="M15" i="10" s="1"/>
  <c r="M16" i="10" s="1"/>
  <c r="M24" i="10" s="1"/>
  <c r="I40" i="10"/>
  <c r="M11" i="10" l="1"/>
  <c r="B14" i="8" s="1"/>
  <c r="B15" i="8" s="1"/>
  <c r="K40" i="10" l="1"/>
  <c r="J40" i="10" l="1"/>
  <c r="B11" i="8"/>
  <c r="C14" i="8" s="1"/>
  <c r="C15" i="8" s="1"/>
  <c r="L40" i="10"/>
  <c r="B23" i="8" l="1"/>
  <c r="C11" i="8"/>
  <c r="D14" i="8" s="1"/>
  <c r="D15" i="8" s="1"/>
  <c r="N16" i="10" l="1"/>
  <c r="O24" i="10" s="1"/>
  <c r="O40" i="10" s="1"/>
  <c r="B39" i="8"/>
  <c r="D11" i="8"/>
  <c r="E14" i="8" s="1"/>
  <c r="E15" i="8" s="1"/>
  <c r="C23" i="8" l="1"/>
  <c r="M40" i="10"/>
  <c r="N24" i="10"/>
  <c r="N40" i="10" s="1"/>
  <c r="D23" i="8"/>
  <c r="D39" i="8" s="1"/>
  <c r="E11" i="8"/>
  <c r="F14" i="8" s="1"/>
  <c r="F15" i="8" s="1"/>
  <c r="F23" i="8" s="1"/>
  <c r="F11" i="8" l="1"/>
  <c r="G14" i="8" s="1"/>
  <c r="G15" i="8" s="1"/>
  <c r="C39" i="8"/>
  <c r="G41" i="10"/>
  <c r="H41" i="10" s="1"/>
  <c r="I41" i="10" s="1"/>
  <c r="J41" i="10" s="1"/>
  <c r="K41" i="10" s="1"/>
  <c r="L41" i="10" s="1"/>
  <c r="M41" i="10" s="1"/>
  <c r="B40" i="8" s="1"/>
  <c r="G11" i="8" l="1"/>
  <c r="H14" i="8" s="1"/>
  <c r="H15" i="8" s="1"/>
  <c r="C40" i="8"/>
  <c r="D40" i="8" s="1"/>
  <c r="F39" i="8"/>
  <c r="E23" i="8"/>
  <c r="H11" i="8" l="1"/>
  <c r="I14" i="8" s="1"/>
  <c r="I15" i="8" s="1"/>
  <c r="E39" i="8"/>
  <c r="E40" i="8" s="1"/>
  <c r="F40" i="8" s="1"/>
  <c r="H23" i="8" l="1"/>
  <c r="H39" i="8" s="1"/>
  <c r="I11" i="8"/>
  <c r="J14" i="8" s="1"/>
  <c r="J15" i="8" s="1"/>
  <c r="G23" i="8"/>
  <c r="I23" i="8" l="1"/>
  <c r="I39" i="8" s="1"/>
  <c r="J11" i="8"/>
  <c r="K14" i="8" s="1"/>
  <c r="K15" i="8" s="1"/>
  <c r="G39" i="8"/>
  <c r="G40" i="8" s="1"/>
  <c r="H40" i="8" s="1"/>
  <c r="J23" i="8" l="1"/>
  <c r="J39" i="8" s="1"/>
  <c r="K11" i="8"/>
  <c r="L14" i="8" s="1"/>
  <c r="L15" i="8" s="1"/>
  <c r="I40" i="8"/>
  <c r="L11" i="8" l="1"/>
  <c r="M14" i="8" s="1"/>
  <c r="M15" i="8" s="1"/>
  <c r="J40" i="8"/>
  <c r="L23" i="8" l="1"/>
  <c r="L39" i="8" s="1"/>
  <c r="M11" i="8"/>
  <c r="B13" i="13" s="1"/>
  <c r="B14" i="13" s="1"/>
  <c r="B11" i="13" l="1"/>
  <c r="C13" i="13" s="1"/>
  <c r="C14" i="13" s="1"/>
  <c r="K23" i="8"/>
  <c r="K39" i="8" s="1"/>
  <c r="K40" i="8" s="1"/>
  <c r="L40" i="8" s="1"/>
  <c r="C11" i="13" l="1"/>
  <c r="N15" i="8"/>
  <c r="N23" i="8" s="1"/>
  <c r="M23" i="8"/>
  <c r="M39" i="8" s="1"/>
  <c r="M40" i="8" s="1"/>
  <c r="C22" i="13"/>
  <c r="B22" i="13"/>
  <c r="D11" i="13" l="1"/>
  <c r="E13" i="13" s="1"/>
  <c r="E14" i="13" s="1"/>
  <c r="D13" i="13"/>
  <c r="D14" i="13" s="1"/>
  <c r="D22" i="13" s="1"/>
  <c r="D38" i="13" s="1"/>
  <c r="B38" i="13"/>
  <c r="B39" i="13" s="1"/>
  <c r="C38" i="13"/>
  <c r="E11" i="13"/>
  <c r="F13" i="13" s="1"/>
  <c r="F14" i="13" s="1"/>
  <c r="C39" i="13" l="1"/>
  <c r="D39" i="13" s="1"/>
  <c r="F11" i="13"/>
  <c r="G13" i="13" s="1"/>
  <c r="G14" i="13" s="1"/>
  <c r="E22" i="13" l="1"/>
  <c r="G11" i="13"/>
  <c r="H13" i="13" s="1"/>
  <c r="H14" i="13" s="1"/>
  <c r="E38" i="13" l="1"/>
  <c r="E39" i="13" s="1"/>
  <c r="H11" i="13"/>
  <c r="I13" i="13" s="1"/>
  <c r="I14" i="13" s="1"/>
  <c r="G22" i="13"/>
  <c r="F22" i="13" l="1"/>
  <c r="G38" i="13"/>
  <c r="I11" i="13"/>
  <c r="J13" i="13" s="1"/>
  <c r="J14" i="13" s="1"/>
  <c r="F38" i="13" l="1"/>
  <c r="F39" i="13" s="1"/>
  <c r="G39" i="13" s="1"/>
  <c r="J11" i="13"/>
  <c r="K13" i="13" s="1"/>
  <c r="K14" i="13" s="1"/>
  <c r="I22" i="13"/>
  <c r="H22" i="13" l="1"/>
  <c r="I38" i="13"/>
  <c r="K11" i="13"/>
  <c r="L13" i="13" s="1"/>
  <c r="L14" i="13" s="1"/>
  <c r="J22" i="13" l="1"/>
  <c r="J38" i="13" s="1"/>
  <c r="H38" i="13"/>
  <c r="H39" i="13" s="1"/>
  <c r="I39" i="13" s="1"/>
  <c r="L11" i="13"/>
  <c r="M13" i="13" s="1"/>
  <c r="M14" i="13" s="1"/>
  <c r="J39" i="13" l="1"/>
  <c r="K22" i="13"/>
  <c r="K38" i="13" s="1"/>
  <c r="M11" i="13"/>
  <c r="L22" i="13"/>
  <c r="B11" i="14" l="1"/>
  <c r="C13" i="14" s="1"/>
  <c r="C14" i="14" s="1"/>
  <c r="B13" i="14"/>
  <c r="B14" i="14" s="1"/>
  <c r="K39" i="13"/>
  <c r="C11" i="14"/>
  <c r="D13" i="14" s="1"/>
  <c r="D14" i="14" s="1"/>
  <c r="L38" i="13"/>
  <c r="L39" i="13" l="1"/>
  <c r="D11" i="14"/>
  <c r="C22" i="14" l="1"/>
  <c r="C38" i="14" s="1"/>
  <c r="B22" i="14"/>
  <c r="D22" i="14"/>
  <c r="D38" i="14" s="1"/>
  <c r="M22" i="13"/>
  <c r="N14" i="13"/>
  <c r="B6" i="11"/>
  <c r="B8" i="11"/>
  <c r="B19" i="11"/>
  <c r="B21" i="11"/>
  <c r="B24" i="11"/>
  <c r="B31" i="11"/>
  <c r="B27" i="11"/>
  <c r="B28" i="11"/>
  <c r="B22" i="11"/>
  <c r="B29" i="11"/>
  <c r="B25" i="11"/>
  <c r="B23" i="11"/>
  <c r="B26" i="11"/>
  <c r="B30" i="11"/>
  <c r="B20" i="11"/>
  <c r="H14" i="14" l="1"/>
  <c r="I22" i="14" s="1"/>
  <c r="H22" i="14"/>
  <c r="B38" i="14"/>
  <c r="N22" i="13"/>
  <c r="M38" i="13"/>
  <c r="M39" i="13" s="1"/>
  <c r="B17" i="11"/>
  <c r="B32" i="11"/>
  <c r="E8" i="11" l="1"/>
  <c r="E17" i="11" s="1"/>
  <c r="E33" i="11" s="1"/>
  <c r="B39" i="14"/>
  <c r="C39" i="14" s="1"/>
  <c r="D39" i="14" s="1"/>
  <c r="H39" i="14" s="1"/>
  <c r="B33" i="11"/>
  <c r="B34" i="11" l="1"/>
  <c r="D30" i="11"/>
  <c r="D23" i="11"/>
  <c r="D31" i="11"/>
  <c r="D25" i="11"/>
  <c r="D29" i="11"/>
  <c r="D21" i="11"/>
  <c r="D24" i="11"/>
  <c r="D20" i="11"/>
  <c r="D26" i="11"/>
  <c r="D27" i="11"/>
  <c r="D22" i="11"/>
  <c r="D19" i="11"/>
  <c r="D28" i="11"/>
  <c r="N37" i="13"/>
  <c r="N38" i="13" s="1"/>
  <c r="D32" i="11"/>
  <c r="D6" i="11"/>
  <c r="D8" i="11"/>
  <c r="D17" i="11" s="1"/>
  <c r="C8" i="11"/>
  <c r="C6" i="11"/>
  <c r="C19" i="11"/>
  <c r="C31" i="11"/>
  <c r="C30" i="11"/>
  <c r="C29" i="11"/>
  <c r="C21" i="11"/>
  <c r="C26" i="11"/>
  <c r="C24" i="11"/>
  <c r="C25" i="11"/>
  <c r="C22" i="11"/>
  <c r="C23" i="11"/>
  <c r="C28" i="11"/>
  <c r="C27" i="11"/>
  <c r="C20" i="11"/>
  <c r="N38" i="8"/>
  <c r="N39" i="8" s="1"/>
  <c r="D33" i="11" l="1"/>
  <c r="C32" i="11"/>
  <c r="C17" i="11"/>
  <c r="H38" i="14"/>
  <c r="C33" i="11" l="1"/>
  <c r="C34" i="11" s="1"/>
  <c r="D34" i="11" s="1"/>
  <c r="E34" i="11" s="1"/>
  <c r="H18" i="14" l="1"/>
  <c r="H16" i="14"/>
  <c r="N20" i="13"/>
  <c r="N23" i="10"/>
  <c r="N15" i="13"/>
  <c r="N16" i="8"/>
  <c r="N16" i="13"/>
  <c r="H17" i="14"/>
  <c r="N19" i="10"/>
  <c r="H15" i="14"/>
  <c r="N17" i="10"/>
  <c r="N18" i="13"/>
  <c r="N21" i="8"/>
  <c r="N18" i="8"/>
  <c r="N22" i="10"/>
  <c r="H21" i="14"/>
  <c r="N21" i="13"/>
  <c r="N17" i="13"/>
  <c r="N18" i="10"/>
  <c r="N19" i="13"/>
  <c r="N20" i="8"/>
  <c r="H20" i="14"/>
  <c r="H19" i="14"/>
  <c r="N21" i="10"/>
  <c r="N19" i="8"/>
  <c r="N22" i="8"/>
  <c r="N20" i="10"/>
  <c r="N17" i="8"/>
</calcChain>
</file>

<file path=xl/sharedStrings.xml><?xml version="1.0" encoding="utf-8"?>
<sst xmlns="http://schemas.openxmlformats.org/spreadsheetml/2006/main" count="254" uniqueCount="77">
  <si>
    <t>Proveedores</t>
  </si>
  <si>
    <t>Seguridad Social</t>
  </si>
  <si>
    <t>Alquileres</t>
  </si>
  <si>
    <t>Empleados</t>
  </si>
  <si>
    <t>Acumulado Socios</t>
  </si>
  <si>
    <t>Total de Ingresos</t>
  </si>
  <si>
    <t>Anual</t>
  </si>
  <si>
    <t>Actividades Varias</t>
  </si>
  <si>
    <t>Total de Egresos</t>
  </si>
  <si>
    <t>Administrador/Contador</t>
  </si>
  <si>
    <t>1. INGRESOS</t>
  </si>
  <si>
    <t>2. EGRESOS</t>
  </si>
  <si>
    <t>SALDO DE CAJA MENSUAL (1-2)</t>
  </si>
  <si>
    <t>Total a pagar para ingresar</t>
  </si>
  <si>
    <t>Capital Acumulado</t>
  </si>
  <si>
    <t>Captación de Ahorros</t>
  </si>
  <si>
    <t>Donaciones</t>
  </si>
  <si>
    <t>Aguinaldo</t>
  </si>
  <si>
    <t>Dieta Junta de Vigilancia</t>
  </si>
  <si>
    <t>Incorporación de Socio</t>
  </si>
  <si>
    <t>Amortización de Préstamo</t>
  </si>
  <si>
    <t>Interés Moratorios Cobrados s/ Créditos</t>
  </si>
  <si>
    <t>Interés Punitorios Cobrados s/ Créditos</t>
  </si>
  <si>
    <t>Dieta Consejo de Administración</t>
  </si>
  <si>
    <t>Pago de Interés por Cajas de Ahorros</t>
  </si>
  <si>
    <t>Servicios Básicos (Agua, Luz y Teléf..)</t>
  </si>
  <si>
    <t>Interés Cobrados s/ Créditos</t>
  </si>
  <si>
    <t>Equipo de Oficina</t>
  </si>
  <si>
    <t>SALDO DE CAJA ACUMULATIVO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</si>
  <si>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</si>
  <si>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</si>
  <si>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</si>
  <si>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</si>
  <si>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</si>
  <si>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</si>
  <si>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</si>
  <si>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</si>
  <si>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</si>
  <si>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</si>
  <si>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</si>
  <si>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</si>
  <si>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Resumen por Ejercicio Económico</t>
  </si>
  <si>
    <t>Total Gral.</t>
  </si>
  <si>
    <t>1° SEMESTRE - 2018</t>
  </si>
  <si>
    <t>2° SEMESTRE - 2018</t>
  </si>
  <si>
    <t>1° SEMESTRE - 2019</t>
  </si>
  <si>
    <t>2° SEMESTRE - 2019</t>
  </si>
  <si>
    <t>Mantenimiento y Rep.</t>
  </si>
  <si>
    <t>Imprevisto - Gasto Generales</t>
  </si>
  <si>
    <t>1° SEMESTRE - 2021</t>
  </si>
  <si>
    <t>Concepto</t>
  </si>
  <si>
    <t xml:space="preserve">a) Capital Suscripto 1.000.000 en el momento de Asociarce x 21 socios fundadores        </t>
  </si>
  <si>
    <t>Inscripción Gs. 200.000 x 21 socios fundadores</t>
  </si>
  <si>
    <t>1- Capital</t>
  </si>
  <si>
    <t>2- Gasto Administrativo no reembolsable</t>
  </si>
  <si>
    <t xml:space="preserve">TOTAL DE INGRESOS PARA INICIO DE ACTIVIDADES    </t>
  </si>
  <si>
    <t>Monto</t>
  </si>
  <si>
    <t>b) Capital Suscripto 1.200.000 e integrar en 12 (doce) cuotas en el momento de Asociarce de 100.000 (cien mil) x 21 socios fundadores</t>
  </si>
  <si>
    <t>Tasa no reembolsable para Gastos Adm.</t>
  </si>
  <si>
    <t>Integración  10 % del Aporte al Ingresar</t>
  </si>
  <si>
    <t>Servicio de Mantenimiento y Limpieza</t>
  </si>
  <si>
    <t>Imprevisto</t>
  </si>
  <si>
    <t>Y saldo en cuotas mensuales, iguales y consecutivas.  Art. 8° Inc. d)</t>
  </si>
  <si>
    <t>Cuota Social a Integ. 50% a Integ. 250.000 hasta el 31 de diciembre 2017 - Socios Fundadores</t>
  </si>
  <si>
    <t>CONCEPTO</t>
  </si>
  <si>
    <r>
      <t>Observacion;</t>
    </r>
    <r>
      <rPr>
        <sz val="9"/>
        <rFont val="Arial"/>
        <family val="2"/>
      </rPr>
      <t xml:space="preserve"> El valor del Certificado de Aportacion queda fijada en Gs. 120,000 </t>
    </r>
  </si>
  <si>
    <t>Cuota Social  Integ. 100% - Socios Fundadores</t>
  </si>
  <si>
    <t>Aporte Extraordinario de 1,800,000 Gs. El cual integrado mensualmente por cada socio fundador con un valor de 150,000 por 12 meses</t>
  </si>
  <si>
    <t>Suscribir como mínimo un certificado de aportación e integrar en el momento de ingresos 10 % como minmo  y el saldo en cuotas mensuales, iguales y consecutivas.  Art. 8° Inc. d)</t>
  </si>
  <si>
    <t>1° SEMESTRE - 2020</t>
  </si>
  <si>
    <t>2° SEMESTRE - 2020</t>
  </si>
  <si>
    <t>PRE COOPERATIVA ___________ LTDA.</t>
  </si>
  <si>
    <t>OBS.: Los datos expuestos son a modo de ejemplo.</t>
  </si>
  <si>
    <t>PRE COOPERATIVA ____________________ LTDA.</t>
  </si>
  <si>
    <t>PRE COOPERATIVA __________________ LTDA.</t>
  </si>
  <si>
    <t>PRE COOPERATIVA _________________ LTDA.</t>
  </si>
  <si>
    <t>PRE COOPERATIVA _____________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</si>
</sst>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8"/>
      <color indexed="6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indexed="6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8"/>
      <color indexed="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6"/>
      <color indexed="62"/>
      <name val="Arial"/>
      <family val="2"/>
    </font>
    <font>
      <b/>
      <u/>
      <sz val="9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/>
    <xf numFmtId="0" fontId="1" fillId="0" borderId="0" xfId="0" applyFont="1" applyAlignment="1"/>
    <xf numFmtId="3" fontId="4" fillId="0" borderId="1" xfId="0" applyNumberFormat="1" applyFont="1" applyBorder="1" applyAlignment="1"/>
    <xf numFmtId="0" fontId="4" fillId="0" borderId="0" xfId="0" applyFont="1" applyAlignment="1"/>
    <xf numFmtId="0" fontId="9" fillId="0" borderId="0" xfId="0" applyFont="1" applyBorder="1" applyAlignment="1" applyProtection="1">
      <protection locked="0"/>
    </xf>
    <xf numFmtId="0" fontId="9" fillId="0" borderId="0" xfId="0" applyFont="1" applyBorder="1" applyAlignment="1"/>
    <xf numFmtId="0" fontId="9" fillId="0" borderId="0" xfId="0" applyFont="1" applyAlignment="1"/>
    <xf numFmtId="3" fontId="4" fillId="0" borderId="1" xfId="0" applyNumberFormat="1" applyFont="1" applyBorder="1" applyAlignment="1" applyProtection="1">
      <protection locked="0"/>
    </xf>
    <xf numFmtId="3" fontId="9" fillId="0" borderId="0" xfId="0" applyNumberFormat="1" applyFont="1" applyAlignme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0" fillId="0" borderId="0" xfId="0" applyAlignment="1">
      <alignment wrapText="1"/>
    </xf>
    <xf numFmtId="3" fontId="3" fillId="0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/>
    <xf numFmtId="3" fontId="0" fillId="0" borderId="0" xfId="0" applyNumberFormat="1" applyAlignment="1"/>
    <xf numFmtId="0" fontId="2" fillId="0" borderId="0" xfId="0" applyFont="1" applyBorder="1" applyAlignment="1">
      <alignment horizontal="center"/>
    </xf>
    <xf numFmtId="4" fontId="9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3" fontId="9" fillId="3" borderId="0" xfId="0" applyNumberFormat="1" applyFont="1" applyFill="1" applyAlignment="1"/>
    <xf numFmtId="0" fontId="9" fillId="3" borderId="0" xfId="0" applyFont="1" applyFill="1" applyAlignment="1"/>
    <xf numFmtId="0" fontId="0" fillId="3" borderId="0" xfId="0" applyFill="1" applyAlignment="1"/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3" fontId="18" fillId="7" borderId="11" xfId="0" applyNumberFormat="1" applyFont="1" applyFill="1" applyBorder="1" applyAlignment="1">
      <alignment horizontal="right"/>
    </xf>
    <xf numFmtId="0" fontId="14" fillId="7" borderId="17" xfId="0" applyFont="1" applyFill="1" applyBorder="1" applyAlignment="1">
      <alignment horizontal="center" vertical="center" wrapText="1"/>
    </xf>
    <xf numFmtId="3" fontId="19" fillId="7" borderId="18" xfId="0" applyNumberFormat="1" applyFont="1" applyFill="1" applyBorder="1" applyAlignment="1"/>
    <xf numFmtId="0" fontId="3" fillId="4" borderId="4" xfId="0" applyFont="1" applyFill="1" applyBorder="1" applyAlignment="1">
      <alignment wrapText="1"/>
    </xf>
    <xf numFmtId="3" fontId="7" fillId="0" borderId="7" xfId="0" applyNumberFormat="1" applyFont="1" applyBorder="1" applyAlignment="1"/>
    <xf numFmtId="0" fontId="16" fillId="7" borderId="3" xfId="0" applyFont="1" applyFill="1" applyBorder="1" applyAlignment="1">
      <alignment wrapText="1"/>
    </xf>
    <xf numFmtId="3" fontId="17" fillId="7" borderId="1" xfId="0" applyNumberFormat="1" applyFont="1" applyFill="1" applyBorder="1" applyAlignment="1"/>
    <xf numFmtId="3" fontId="17" fillId="7" borderId="7" xfId="0" applyNumberFormat="1" applyFont="1" applyFill="1" applyBorder="1" applyAlignment="1"/>
    <xf numFmtId="0" fontId="3" fillId="0" borderId="1" xfId="0" applyFont="1" applyBorder="1" applyAlignment="1"/>
    <xf numFmtId="3" fontId="11" fillId="0" borderId="7" xfId="0" applyNumberFormat="1" applyFont="1" applyBorder="1" applyAlignment="1"/>
    <xf numFmtId="0" fontId="5" fillId="7" borderId="3" xfId="0" applyFont="1" applyFill="1" applyBorder="1" applyAlignment="1">
      <alignment wrapText="1"/>
    </xf>
    <xf numFmtId="0" fontId="6" fillId="7" borderId="8" xfId="0" applyFont="1" applyFill="1" applyBorder="1" applyAlignment="1">
      <alignment horizontal="center" vertical="center" wrapText="1"/>
    </xf>
    <xf numFmtId="3" fontId="18" fillId="7" borderId="9" xfId="0" applyNumberFormat="1" applyFont="1" applyFill="1" applyBorder="1" applyAlignment="1">
      <alignment horizontal="right"/>
    </xf>
    <xf numFmtId="3" fontId="18" fillId="7" borderId="10" xfId="0" applyNumberFormat="1" applyFont="1" applyFill="1" applyBorder="1" applyAlignment="1">
      <alignment horizontal="right"/>
    </xf>
    <xf numFmtId="3" fontId="22" fillId="0" borderId="1" xfId="0" applyNumberFormat="1" applyFont="1" applyFill="1" applyBorder="1" applyAlignment="1"/>
    <xf numFmtId="3" fontId="25" fillId="0" borderId="0" xfId="0" applyNumberFormat="1" applyFont="1" applyBorder="1" applyAlignment="1"/>
    <xf numFmtId="3" fontId="1" fillId="0" borderId="0" xfId="0" applyNumberFormat="1" applyFont="1" applyAlignment="1"/>
    <xf numFmtId="3" fontId="24" fillId="4" borderId="1" xfId="0" applyNumberFormat="1" applyFont="1" applyFill="1" applyBorder="1" applyAlignment="1"/>
    <xf numFmtId="3" fontId="22" fillId="4" borderId="1" xfId="0" applyNumberFormat="1" applyFont="1" applyFill="1" applyBorder="1" applyAlignment="1"/>
    <xf numFmtId="3" fontId="21" fillId="4" borderId="1" xfId="0" applyNumberFormat="1" applyFont="1" applyFill="1" applyBorder="1" applyAlignment="1"/>
    <xf numFmtId="3" fontId="23" fillId="4" borderId="1" xfId="0" applyNumberFormat="1" applyFont="1" applyFill="1" applyBorder="1" applyAlignment="1"/>
    <xf numFmtId="3" fontId="22" fillId="4" borderId="1" xfId="0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3" fontId="23" fillId="4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2" fillId="6" borderId="12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vertical="center"/>
    </xf>
    <xf numFmtId="0" fontId="12" fillId="6" borderId="19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 applyProtection="1">
      <protection locked="0"/>
    </xf>
    <xf numFmtId="0" fontId="13" fillId="0" borderId="0" xfId="0" applyFont="1" applyFill="1" applyBorder="1" applyAlignment="1">
      <alignment vertical="center"/>
    </xf>
    <xf numFmtId="0" fontId="9" fillId="5" borderId="16" xfId="0" applyFont="1" applyFill="1" applyBorder="1" applyAlignment="1"/>
    <xf numFmtId="3" fontId="7" fillId="6" borderId="6" xfId="0" applyNumberFormat="1" applyFont="1" applyFill="1" applyBorder="1" applyAlignment="1" applyProtection="1">
      <protection locked="0"/>
    </xf>
    <xf numFmtId="3" fontId="7" fillId="6" borderId="7" xfId="0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3" fontId="5" fillId="0" borderId="1" xfId="0" applyNumberFormat="1" applyFont="1" applyFill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6" fillId="7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8" fillId="5" borderId="15" xfId="0" applyFont="1" applyFill="1" applyBorder="1" applyAlignment="1"/>
    <xf numFmtId="3" fontId="7" fillId="6" borderId="20" xfId="0" applyNumberFormat="1" applyFont="1" applyFill="1" applyBorder="1" applyAlignment="1" applyProtection="1">
      <protection locked="0"/>
    </xf>
    <xf numFmtId="0" fontId="28" fillId="0" borderId="0" xfId="0" applyFont="1" applyAlignment="1">
      <alignment horizontal="justify" vertical="center"/>
    </xf>
    <xf numFmtId="0" fontId="0" fillId="0" borderId="0" xfId="0" applyFont="1" applyAlignment="1"/>
    <xf numFmtId="0" fontId="0" fillId="0" borderId="0" xfId="0" applyFont="1"/>
    <xf numFmtId="3" fontId="29" fillId="0" borderId="7" xfId="0" applyNumberFormat="1" applyFont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3" fontId="28" fillId="0" borderId="7" xfId="0" applyNumberFormat="1" applyFont="1" applyBorder="1" applyAlignment="1">
      <alignment horizontal="right" vertical="center"/>
    </xf>
    <xf numFmtId="3" fontId="29" fillId="0" borderId="10" xfId="0" applyNumberFormat="1" applyFont="1" applyBorder="1" applyAlignment="1">
      <alignment horizontal="right" vertical="center"/>
    </xf>
    <xf numFmtId="0" fontId="28" fillId="0" borderId="13" xfId="0" applyFont="1" applyBorder="1" applyAlignment="1">
      <alignment horizontal="left" vertical="center" wrapText="1"/>
    </xf>
    <xf numFmtId="3" fontId="26" fillId="0" borderId="2" xfId="0" applyNumberFormat="1" applyFont="1" applyBorder="1" applyAlignment="1">
      <alignment horizontal="right"/>
    </xf>
    <xf numFmtId="3" fontId="26" fillId="0" borderId="2" xfId="0" applyNumberFormat="1" applyFont="1" applyBorder="1" applyAlignment="1">
      <alignment horizontal="right" vertical="center"/>
    </xf>
    <xf numFmtId="0" fontId="27" fillId="8" borderId="6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30" fillId="0" borderId="0" xfId="0" applyFont="1" applyBorder="1" applyAlignment="1">
      <alignment vertical="center" wrapText="1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21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view="pageBreakPreview" zoomScaleNormal="100" zoomScaleSheetLayoutView="100" workbookViewId="0">
      <selection activeCell="A14" sqref="A14"/>
    </sheetView>
  </sheetViews>
  <sheetFormatPr baseColWidth="10" defaultColWidth="9.140625" defaultRowHeight="15" x14ac:dyDescent="0.25"/>
  <cols>
    <col min="1" max="1" width="34.42578125" style="15" customWidth="1"/>
    <col min="2" max="14" width="12.7109375" style="1" customWidth="1"/>
    <col min="15" max="15" width="9.5703125" style="1" bestFit="1" customWidth="1"/>
    <col min="16" max="16384" width="9.140625" style="1"/>
  </cols>
  <sheetData>
    <row r="1" spans="1:16" ht="23.25" customHeight="1" x14ac:dyDescent="0.25">
      <c r="A1" s="10"/>
      <c r="B1" s="46"/>
      <c r="C1" s="108" t="s">
        <v>73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6" ht="15" customHeight="1" x14ac:dyDescent="0.25">
      <c r="A2" s="10"/>
      <c r="B2" s="46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6.5" customHeight="1" thickBot="1" x14ac:dyDescent="0.4">
      <c r="A3" s="10"/>
      <c r="B3" s="2"/>
      <c r="C3" s="2"/>
      <c r="D3" s="2"/>
      <c r="E3" s="21"/>
      <c r="F3" s="21"/>
      <c r="G3" s="21"/>
      <c r="H3" s="66"/>
      <c r="I3" s="66"/>
      <c r="J3" s="66"/>
      <c r="K3" s="66"/>
      <c r="L3" s="66"/>
      <c r="M3" s="21"/>
      <c r="N3" s="21"/>
    </row>
    <row r="4" spans="1:16" ht="24" customHeight="1" x14ac:dyDescent="0.25">
      <c r="A4" s="55" t="s">
        <v>58</v>
      </c>
      <c r="B4" s="62">
        <v>100000</v>
      </c>
      <c r="C4" s="2"/>
      <c r="D4" s="2"/>
      <c r="F4" s="58"/>
      <c r="G4" s="58"/>
      <c r="H4" s="58"/>
      <c r="I4" s="58"/>
      <c r="J4" s="58"/>
      <c r="K4" s="58"/>
      <c r="L4" s="58"/>
      <c r="M4" s="59"/>
      <c r="N4" s="59"/>
    </row>
    <row r="5" spans="1:16" ht="24" customHeight="1" x14ac:dyDescent="0.25">
      <c r="A5" s="56" t="s">
        <v>59</v>
      </c>
      <c r="B5" s="63">
        <v>120000</v>
      </c>
      <c r="C5" s="103" t="s">
        <v>65</v>
      </c>
      <c r="D5" s="2"/>
      <c r="F5" s="60"/>
      <c r="G5" s="60"/>
      <c r="H5" s="60"/>
      <c r="I5" s="60"/>
      <c r="J5" s="60"/>
      <c r="K5" s="60"/>
      <c r="L5" s="60"/>
      <c r="M5" s="59"/>
      <c r="N5" s="59"/>
    </row>
    <row r="6" spans="1:16" s="7" customFormat="1" ht="24" customHeight="1" thickBot="1" x14ac:dyDescent="0.25">
      <c r="A6" s="57" t="s">
        <v>13</v>
      </c>
      <c r="B6" s="91">
        <f>SUM(B4:N5)</f>
        <v>220000</v>
      </c>
      <c r="C6" s="4"/>
      <c r="D6" s="4"/>
      <c r="F6" s="58"/>
      <c r="G6" s="58"/>
      <c r="H6" s="58"/>
      <c r="I6" s="58"/>
      <c r="J6" s="58"/>
      <c r="K6" s="58"/>
      <c r="L6" s="58"/>
      <c r="M6" s="59"/>
      <c r="N6" s="59"/>
    </row>
    <row r="7" spans="1:16" s="7" customFormat="1" ht="16.5" customHeight="1" thickBot="1" x14ac:dyDescent="0.25">
      <c r="A7" s="11"/>
      <c r="B7" s="105" t="s">
        <v>43</v>
      </c>
      <c r="C7" s="106"/>
      <c r="D7" s="106"/>
      <c r="E7" s="106"/>
      <c r="F7" s="106"/>
      <c r="G7" s="106"/>
      <c r="H7" s="105" t="s">
        <v>44</v>
      </c>
      <c r="I7" s="106"/>
      <c r="J7" s="106"/>
      <c r="K7" s="106"/>
      <c r="L7" s="106"/>
      <c r="M7" s="107"/>
      <c r="N7" s="90"/>
    </row>
    <row r="8" spans="1:16" s="7" customFormat="1" ht="16.5" customHeight="1" x14ac:dyDescent="0.2">
      <c r="A8" s="33" t="s">
        <v>10</v>
      </c>
      <c r="B8" s="28" t="s">
        <v>29</v>
      </c>
      <c r="C8" s="28" t="s">
        <v>30</v>
      </c>
      <c r="D8" s="28" t="s">
        <v>31</v>
      </c>
      <c r="E8" s="28" t="s">
        <v>32</v>
      </c>
      <c r="F8" s="28" t="s">
        <v>33</v>
      </c>
      <c r="G8" s="28" t="s">
        <v>34</v>
      </c>
      <c r="H8" s="28" t="s">
        <v>35</v>
      </c>
      <c r="I8" s="28" t="s">
        <v>36</v>
      </c>
      <c r="J8" s="28" t="s">
        <v>37</v>
      </c>
      <c r="K8" s="28" t="s">
        <v>38</v>
      </c>
      <c r="L8" s="28" t="s">
        <v>39</v>
      </c>
      <c r="M8" s="28" t="s">
        <v>40</v>
      </c>
      <c r="N8" s="29" t="s">
        <v>6</v>
      </c>
    </row>
    <row r="9" spans="1:16" s="7" customFormat="1" ht="25.5" customHeight="1" x14ac:dyDescent="0.2">
      <c r="A9" s="13" t="s">
        <v>58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8">
        <f>100000*G10</f>
        <v>2300000</v>
      </c>
      <c r="H9" s="18">
        <f t="shared" ref="H9:M9" si="0">100000*H10</f>
        <v>1500000</v>
      </c>
      <c r="I9" s="18">
        <f t="shared" si="0"/>
        <v>1500000</v>
      </c>
      <c r="J9" s="18">
        <f t="shared" si="0"/>
        <v>1500000</v>
      </c>
      <c r="K9" s="18">
        <f t="shared" si="0"/>
        <v>1500000</v>
      </c>
      <c r="L9" s="18">
        <f t="shared" si="0"/>
        <v>1500000</v>
      </c>
      <c r="M9" s="18">
        <f t="shared" si="0"/>
        <v>1500000</v>
      </c>
      <c r="N9" s="34">
        <f>SUM(B9:M9)</f>
        <v>11300000</v>
      </c>
    </row>
    <row r="10" spans="1:16" s="7" customFormat="1" ht="19.5" customHeight="1" x14ac:dyDescent="0.2">
      <c r="A10" s="73" t="s">
        <v>19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9">
        <v>23</v>
      </c>
      <c r="H10" s="19">
        <v>15</v>
      </c>
      <c r="I10" s="19">
        <v>15</v>
      </c>
      <c r="J10" s="19">
        <v>15</v>
      </c>
      <c r="K10" s="19">
        <v>15</v>
      </c>
      <c r="L10" s="19">
        <v>15</v>
      </c>
      <c r="M10" s="19">
        <v>15</v>
      </c>
      <c r="N10" s="34">
        <v>0</v>
      </c>
      <c r="O10" s="9"/>
      <c r="P10" s="9"/>
    </row>
    <row r="11" spans="1:16" s="7" customFormat="1" ht="19.5" customHeight="1" x14ac:dyDescent="0.2">
      <c r="A11" s="84" t="s">
        <v>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6">
        <f t="shared" ref="G11:M11" si="1">F11+G10</f>
        <v>23</v>
      </c>
      <c r="H11" s="16">
        <f t="shared" si="1"/>
        <v>38</v>
      </c>
      <c r="I11" s="16">
        <f t="shared" si="1"/>
        <v>53</v>
      </c>
      <c r="J11" s="16">
        <f t="shared" si="1"/>
        <v>68</v>
      </c>
      <c r="K11" s="16">
        <f t="shared" si="1"/>
        <v>83</v>
      </c>
      <c r="L11" s="16">
        <f t="shared" si="1"/>
        <v>98</v>
      </c>
      <c r="M11" s="16">
        <f t="shared" si="1"/>
        <v>113</v>
      </c>
      <c r="N11" s="34">
        <v>0</v>
      </c>
      <c r="O11" s="9"/>
      <c r="P11" s="9"/>
    </row>
    <row r="12" spans="1:16" s="7" customFormat="1" ht="46.5" customHeight="1" x14ac:dyDescent="0.2">
      <c r="A12" s="13" t="s">
        <v>66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9">
        <f>120000*G10</f>
        <v>2760000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4">
        <v>0</v>
      </c>
      <c r="O12" s="9"/>
      <c r="P12" s="9"/>
    </row>
    <row r="13" spans="1:16" s="7" customFormat="1" ht="46.5" customHeight="1" x14ac:dyDescent="0.2">
      <c r="A13" s="13" t="s">
        <v>67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9">
        <f>150000*$G$10</f>
        <v>3450000</v>
      </c>
      <c r="H13" s="19">
        <f t="shared" ref="H13:M13" si="2">150000*$G$10</f>
        <v>3450000</v>
      </c>
      <c r="I13" s="19">
        <f t="shared" si="2"/>
        <v>3450000</v>
      </c>
      <c r="J13" s="19">
        <f t="shared" si="2"/>
        <v>3450000</v>
      </c>
      <c r="K13" s="19">
        <f t="shared" si="2"/>
        <v>3450000</v>
      </c>
      <c r="L13" s="19">
        <f t="shared" si="2"/>
        <v>3450000</v>
      </c>
      <c r="M13" s="19">
        <f t="shared" si="2"/>
        <v>3450000</v>
      </c>
      <c r="N13" s="34"/>
      <c r="O13" s="9"/>
      <c r="P13" s="9"/>
    </row>
    <row r="14" spans="1:16" s="7" customFormat="1" ht="46.5" customHeight="1" x14ac:dyDescent="0.2">
      <c r="A14" s="13" t="s">
        <v>68</v>
      </c>
      <c r="B14" s="17"/>
      <c r="C14" s="17"/>
      <c r="D14" s="17"/>
      <c r="E14" s="17"/>
      <c r="F14" s="17"/>
      <c r="G14" s="17">
        <v>0</v>
      </c>
      <c r="H14" s="19">
        <f>+H10*12000</f>
        <v>180000</v>
      </c>
      <c r="I14" s="19">
        <f t="shared" ref="I14:M14" si="3">+I10*12000</f>
        <v>180000</v>
      </c>
      <c r="J14" s="19">
        <f t="shared" si="3"/>
        <v>180000</v>
      </c>
      <c r="K14" s="19">
        <f t="shared" si="3"/>
        <v>180000</v>
      </c>
      <c r="L14" s="19">
        <f t="shared" si="3"/>
        <v>180000</v>
      </c>
      <c r="M14" s="19">
        <f t="shared" si="3"/>
        <v>180000</v>
      </c>
      <c r="N14" s="34"/>
      <c r="O14" s="9"/>
      <c r="P14" s="9"/>
    </row>
    <row r="15" spans="1:16" s="7" customFormat="1" ht="36.75" customHeight="1" x14ac:dyDescent="0.2">
      <c r="A15" s="13" t="s">
        <v>62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9">
        <v>0</v>
      </c>
      <c r="H15" s="19">
        <v>0</v>
      </c>
      <c r="I15" s="19">
        <f>10800*(H11-$G$10)</f>
        <v>162000</v>
      </c>
      <c r="J15" s="19">
        <f t="shared" ref="J15:M15" si="4">10800*(I11-$G$10)</f>
        <v>324000</v>
      </c>
      <c r="K15" s="19">
        <f t="shared" si="4"/>
        <v>486000</v>
      </c>
      <c r="L15" s="19">
        <f t="shared" si="4"/>
        <v>648000</v>
      </c>
      <c r="M15" s="19">
        <f t="shared" si="4"/>
        <v>810000</v>
      </c>
      <c r="N15" s="34">
        <v>0</v>
      </c>
      <c r="O15" s="9"/>
      <c r="P15" s="9"/>
    </row>
    <row r="16" spans="1:16" s="7" customFormat="1" ht="19.5" customHeight="1" x14ac:dyDescent="0.2">
      <c r="A16" s="13" t="s">
        <v>14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6">
        <f>SUM(G12:G15)</f>
        <v>6210000</v>
      </c>
      <c r="H16" s="16">
        <f t="shared" ref="H16:M16" si="5">SUM(H12:H15)</f>
        <v>3630000</v>
      </c>
      <c r="I16" s="16">
        <f t="shared" si="5"/>
        <v>3792000</v>
      </c>
      <c r="J16" s="16">
        <f t="shared" si="5"/>
        <v>3954000</v>
      </c>
      <c r="K16" s="16">
        <f t="shared" si="5"/>
        <v>4116000</v>
      </c>
      <c r="L16" s="16">
        <f t="shared" si="5"/>
        <v>4278000</v>
      </c>
      <c r="M16" s="16">
        <f t="shared" si="5"/>
        <v>4440000</v>
      </c>
      <c r="N16" s="34">
        <f>SUM(B16:M16)</f>
        <v>30420000</v>
      </c>
      <c r="O16" s="22"/>
      <c r="P16" s="9"/>
    </row>
    <row r="17" spans="1:16" s="7" customFormat="1" ht="19.5" customHeight="1" x14ac:dyDescent="0.2">
      <c r="A17" s="13" t="s">
        <v>15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34">
        <f t="shared" ref="N17:N23" ca="1" si="6">SUM(E17:N17)</f>
        <v>0</v>
      </c>
      <c r="O17" s="9"/>
      <c r="P17" s="9"/>
    </row>
    <row r="18" spans="1:16" s="7" customFormat="1" ht="19.5" customHeight="1" x14ac:dyDescent="0.2">
      <c r="A18" s="13" t="s">
        <v>20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34">
        <f t="shared" ca="1" si="6"/>
        <v>0</v>
      </c>
      <c r="O18" s="9"/>
      <c r="P18" s="9"/>
    </row>
    <row r="19" spans="1:16" s="7" customFormat="1" ht="19.5" customHeight="1" x14ac:dyDescent="0.2">
      <c r="A19" s="13" t="s">
        <v>26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34">
        <f t="shared" ca="1" si="6"/>
        <v>0</v>
      </c>
    </row>
    <row r="20" spans="1:16" s="7" customFormat="1" ht="24.75" customHeight="1" x14ac:dyDescent="0.2">
      <c r="A20" s="13" t="s">
        <v>21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34">
        <f t="shared" ca="1" si="6"/>
        <v>0</v>
      </c>
    </row>
    <row r="21" spans="1:16" s="7" customFormat="1" ht="25.5" customHeight="1" x14ac:dyDescent="0.2">
      <c r="A21" s="13" t="s">
        <v>22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34">
        <f t="shared" ca="1" si="6"/>
        <v>0</v>
      </c>
    </row>
    <row r="22" spans="1:16" s="7" customFormat="1" ht="19.5" customHeight="1" x14ac:dyDescent="0.2">
      <c r="A22" s="84" t="s">
        <v>7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34">
        <f t="shared" ca="1" si="6"/>
        <v>0</v>
      </c>
    </row>
    <row r="23" spans="1:16" s="7" customFormat="1" ht="19.5" customHeight="1" x14ac:dyDescent="0.2">
      <c r="A23" s="13" t="s">
        <v>16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34">
        <f t="shared" ca="1" si="6"/>
        <v>0</v>
      </c>
    </row>
    <row r="24" spans="1:16" s="7" customFormat="1" ht="21.75" customHeight="1" x14ac:dyDescent="0.2">
      <c r="A24" s="85" t="s">
        <v>5</v>
      </c>
      <c r="B24" s="36">
        <f>B9+B16+B17+B18+B19+B20+B21+B22+B23</f>
        <v>0</v>
      </c>
      <c r="C24" s="36">
        <f>C9+C16+C17+C18+C19+C20+C21+C22+C23</f>
        <v>0</v>
      </c>
      <c r="D24" s="36">
        <f>D9+D16+D17+D18+D19+D20+D21+D22+D23</f>
        <v>0</v>
      </c>
      <c r="E24" s="36">
        <f>E9+E16+E17+E18+E19+E20+E21+E22+E23</f>
        <v>0</v>
      </c>
      <c r="F24" s="36">
        <f>F9+F16+F17+F18+F19+F20+F21+F22+F23</f>
        <v>0</v>
      </c>
      <c r="G24" s="36">
        <f t="shared" ref="G24:M24" si="7">+G9+G16</f>
        <v>8510000</v>
      </c>
      <c r="H24" s="36">
        <f t="shared" si="7"/>
        <v>5130000</v>
      </c>
      <c r="I24" s="36">
        <f t="shared" si="7"/>
        <v>5292000</v>
      </c>
      <c r="J24" s="36">
        <f t="shared" si="7"/>
        <v>5454000</v>
      </c>
      <c r="K24" s="36">
        <f t="shared" si="7"/>
        <v>5616000</v>
      </c>
      <c r="L24" s="36">
        <f t="shared" si="7"/>
        <v>5778000</v>
      </c>
      <c r="M24" s="36">
        <f t="shared" si="7"/>
        <v>5940000</v>
      </c>
      <c r="N24" s="36">
        <f>SUM(E24:M24)</f>
        <v>41720000</v>
      </c>
      <c r="O24" s="9">
        <f>+N9+N16</f>
        <v>41720000</v>
      </c>
    </row>
    <row r="25" spans="1:16" s="7" customFormat="1" ht="16.5" customHeight="1" x14ac:dyDescent="0.2">
      <c r="A25" s="86" t="s">
        <v>11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38"/>
      <c r="H25" s="3"/>
      <c r="I25" s="3"/>
      <c r="J25" s="3"/>
      <c r="K25" s="3"/>
      <c r="L25" s="3"/>
      <c r="M25" s="3"/>
      <c r="N25" s="39"/>
    </row>
    <row r="26" spans="1:16" s="7" customFormat="1" ht="16.5" customHeight="1" x14ac:dyDescent="0.2">
      <c r="A26" s="84" t="s">
        <v>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8">
        <v>2112562</v>
      </c>
      <c r="H26" s="8">
        <v>2112562</v>
      </c>
      <c r="I26" s="8">
        <v>2112562</v>
      </c>
      <c r="J26" s="8">
        <v>2112562</v>
      </c>
      <c r="K26" s="8">
        <v>2112562</v>
      </c>
      <c r="L26" s="8">
        <v>2112562</v>
      </c>
      <c r="M26" s="8">
        <v>2112562</v>
      </c>
      <c r="N26" s="34">
        <f>SUM(B26:M26)</f>
        <v>14787934</v>
      </c>
    </row>
    <row r="27" spans="1:16" s="7" customFormat="1" ht="16.5" customHeight="1" x14ac:dyDescent="0.2">
      <c r="A27" s="84" t="s">
        <v>3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8">
        <v>2112562</v>
      </c>
      <c r="H27" s="8">
        <v>2112562</v>
      </c>
      <c r="I27" s="8">
        <v>2112562</v>
      </c>
      <c r="J27" s="8">
        <v>2112562</v>
      </c>
      <c r="K27" s="8">
        <v>2112562</v>
      </c>
      <c r="L27" s="8">
        <v>2112562</v>
      </c>
      <c r="M27" s="8">
        <v>2112562</v>
      </c>
      <c r="N27" s="34">
        <f t="shared" ref="N27:N38" si="8">SUM(B27:M27)</f>
        <v>14787934</v>
      </c>
    </row>
    <row r="28" spans="1:16" s="7" customFormat="1" ht="16.5" customHeight="1" x14ac:dyDescent="0.2">
      <c r="A28" s="84" t="s">
        <v>1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8">
        <f>348573*2</f>
        <v>697146</v>
      </c>
      <c r="H28" s="8">
        <f t="shared" ref="H28:M28" si="9">348573*2</f>
        <v>697146</v>
      </c>
      <c r="I28" s="8">
        <f t="shared" si="9"/>
        <v>697146</v>
      </c>
      <c r="J28" s="8">
        <f t="shared" si="9"/>
        <v>697146</v>
      </c>
      <c r="K28" s="8">
        <f t="shared" si="9"/>
        <v>697146</v>
      </c>
      <c r="L28" s="8">
        <f t="shared" si="9"/>
        <v>697146</v>
      </c>
      <c r="M28" s="8">
        <f t="shared" si="9"/>
        <v>697146</v>
      </c>
      <c r="N28" s="34">
        <f t="shared" si="8"/>
        <v>4880022</v>
      </c>
    </row>
    <row r="29" spans="1:16" s="7" customFormat="1" ht="16.5" customHeight="1" x14ac:dyDescent="0.2">
      <c r="A29" s="13" t="s">
        <v>17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34">
        <f t="shared" si="8"/>
        <v>0</v>
      </c>
    </row>
    <row r="30" spans="1:16" s="7" customFormat="1" ht="16.5" customHeight="1" x14ac:dyDescent="0.2">
      <c r="A30" s="13" t="s">
        <v>23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4">
        <f t="shared" si="8"/>
        <v>0</v>
      </c>
    </row>
    <row r="31" spans="1:16" s="7" customFormat="1" ht="16.5" customHeight="1" x14ac:dyDescent="0.2">
      <c r="A31" s="13" t="s">
        <v>18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4">
        <f t="shared" si="8"/>
        <v>0</v>
      </c>
      <c r="O31" s="7">
        <v>0</v>
      </c>
    </row>
    <row r="32" spans="1:16" s="7" customFormat="1" ht="16.5" customHeight="1" x14ac:dyDescent="0.2">
      <c r="A32" s="13" t="s">
        <v>24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4">
        <f t="shared" si="8"/>
        <v>0</v>
      </c>
    </row>
    <row r="33" spans="1:15" s="7" customFormat="1" ht="16.5" customHeight="1" x14ac:dyDescent="0.2">
      <c r="A33" s="13" t="s">
        <v>25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3">
        <v>60000</v>
      </c>
      <c r="H33" s="3">
        <v>60000</v>
      </c>
      <c r="I33" s="3">
        <v>60000</v>
      </c>
      <c r="J33" s="3">
        <v>60000</v>
      </c>
      <c r="K33" s="3">
        <v>60000</v>
      </c>
      <c r="L33" s="3">
        <v>60000</v>
      </c>
      <c r="M33" s="3">
        <v>60000</v>
      </c>
      <c r="N33" s="34">
        <f t="shared" si="8"/>
        <v>420000</v>
      </c>
    </row>
    <row r="34" spans="1:15" s="7" customFormat="1" ht="16.5" customHeight="1" x14ac:dyDescent="0.2">
      <c r="A34" s="84" t="s">
        <v>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4">
        <f t="shared" si="8"/>
        <v>0</v>
      </c>
    </row>
    <row r="35" spans="1:15" s="7" customFormat="1" ht="16.5" customHeight="1" x14ac:dyDescent="0.2">
      <c r="A35" s="84" t="s">
        <v>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4">
        <f t="shared" si="8"/>
        <v>0</v>
      </c>
    </row>
    <row r="36" spans="1:15" s="7" customFormat="1" ht="16.5" customHeight="1" x14ac:dyDescent="0.2">
      <c r="A36" s="13" t="s">
        <v>27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3">
        <v>80000</v>
      </c>
      <c r="H36" s="3">
        <v>80000</v>
      </c>
      <c r="I36" s="3">
        <v>80000</v>
      </c>
      <c r="J36" s="3">
        <v>80000</v>
      </c>
      <c r="K36" s="3">
        <v>80000</v>
      </c>
      <c r="L36" s="3">
        <v>80000</v>
      </c>
      <c r="M36" s="3">
        <v>80000</v>
      </c>
      <c r="N36" s="34">
        <f t="shared" si="8"/>
        <v>560000</v>
      </c>
    </row>
    <row r="37" spans="1:15" s="7" customFormat="1" ht="16.5" customHeight="1" x14ac:dyDescent="0.2">
      <c r="A37" s="13" t="s">
        <v>60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3">
        <v>80000</v>
      </c>
      <c r="H37" s="3">
        <v>80000</v>
      </c>
      <c r="I37" s="3">
        <v>80000</v>
      </c>
      <c r="J37" s="3">
        <v>80000</v>
      </c>
      <c r="K37" s="3">
        <v>80000</v>
      </c>
      <c r="L37" s="3">
        <v>80000</v>
      </c>
      <c r="M37" s="3">
        <v>80000</v>
      </c>
      <c r="N37" s="34">
        <f t="shared" si="8"/>
        <v>560000</v>
      </c>
    </row>
    <row r="38" spans="1:15" s="7" customFormat="1" ht="16.5" customHeight="1" x14ac:dyDescent="0.2">
      <c r="A38" s="13" t="s">
        <v>61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4">
        <f t="shared" si="8"/>
        <v>0</v>
      </c>
    </row>
    <row r="39" spans="1:15" s="26" customFormat="1" ht="20.25" customHeight="1" x14ac:dyDescent="0.2">
      <c r="A39" s="40" t="s">
        <v>8</v>
      </c>
      <c r="B39" s="36">
        <f t="shared" ref="B39:D39" si="10">SUM(B26:B38)</f>
        <v>0</v>
      </c>
      <c r="C39" s="36">
        <f t="shared" si="10"/>
        <v>0</v>
      </c>
      <c r="D39" s="36">
        <f t="shared" si="10"/>
        <v>0</v>
      </c>
      <c r="E39" s="36">
        <f t="shared" ref="E39:F39" si="11">SUM(E26:E38)</f>
        <v>0</v>
      </c>
      <c r="F39" s="36">
        <f t="shared" si="11"/>
        <v>0</v>
      </c>
      <c r="G39" s="36">
        <f t="shared" ref="G39:M39" si="12">SUM(G26:G38)</f>
        <v>5142270</v>
      </c>
      <c r="H39" s="36">
        <f t="shared" si="12"/>
        <v>5142270</v>
      </c>
      <c r="I39" s="36">
        <f t="shared" si="12"/>
        <v>5142270</v>
      </c>
      <c r="J39" s="36">
        <f t="shared" si="12"/>
        <v>5142270</v>
      </c>
      <c r="K39" s="36">
        <f t="shared" si="12"/>
        <v>5142270</v>
      </c>
      <c r="L39" s="36">
        <f t="shared" si="12"/>
        <v>5142270</v>
      </c>
      <c r="M39" s="36">
        <f t="shared" si="12"/>
        <v>5142270</v>
      </c>
      <c r="N39" s="37">
        <f>SUM(N26:N38)</f>
        <v>35995890</v>
      </c>
      <c r="O39" s="25">
        <f>SUM(E39:M39)</f>
        <v>35995890</v>
      </c>
    </row>
    <row r="40" spans="1:15" s="26" customFormat="1" ht="20.25" customHeight="1" thickBot="1" x14ac:dyDescent="0.25">
      <c r="A40" s="41" t="s">
        <v>12</v>
      </c>
      <c r="B40" s="42">
        <f t="shared" ref="B40:D40" si="13">B24-B39</f>
        <v>0</v>
      </c>
      <c r="C40" s="42">
        <f t="shared" si="13"/>
        <v>0</v>
      </c>
      <c r="D40" s="42">
        <f t="shared" si="13"/>
        <v>0</v>
      </c>
      <c r="E40" s="42">
        <f t="shared" ref="E40:F40" si="14">E24-E39</f>
        <v>0</v>
      </c>
      <c r="F40" s="42">
        <f t="shared" si="14"/>
        <v>0</v>
      </c>
      <c r="G40" s="42">
        <f t="shared" ref="G40:M40" si="15">G24-G39</f>
        <v>3367730</v>
      </c>
      <c r="H40" s="42">
        <f t="shared" si="15"/>
        <v>-12270</v>
      </c>
      <c r="I40" s="42">
        <f t="shared" si="15"/>
        <v>149730</v>
      </c>
      <c r="J40" s="42">
        <f t="shared" si="15"/>
        <v>311730</v>
      </c>
      <c r="K40" s="42">
        <f t="shared" si="15"/>
        <v>473730</v>
      </c>
      <c r="L40" s="42">
        <f t="shared" si="15"/>
        <v>635730</v>
      </c>
      <c r="M40" s="42">
        <f t="shared" si="15"/>
        <v>797730</v>
      </c>
      <c r="N40" s="42">
        <f>+N24-N39</f>
        <v>5724110</v>
      </c>
      <c r="O40" s="25">
        <f>+O24-O39</f>
        <v>5724110</v>
      </c>
    </row>
    <row r="41" spans="1:15" s="27" customFormat="1" ht="20.25" customHeight="1" thickBot="1" x14ac:dyDescent="0.3">
      <c r="A41" s="31" t="s">
        <v>28</v>
      </c>
      <c r="B41" s="30">
        <f t="shared" ref="B41:D41" si="16">+B40</f>
        <v>0</v>
      </c>
      <c r="C41" s="30">
        <f t="shared" si="16"/>
        <v>0</v>
      </c>
      <c r="D41" s="30">
        <f t="shared" si="16"/>
        <v>0</v>
      </c>
      <c r="E41" s="30">
        <f t="shared" ref="E41:F41" si="17">+E40</f>
        <v>0</v>
      </c>
      <c r="F41" s="30">
        <f t="shared" si="17"/>
        <v>0</v>
      </c>
      <c r="G41" s="30">
        <f t="shared" ref="G41:M41" si="18">+F41+G40</f>
        <v>3367730</v>
      </c>
      <c r="H41" s="30">
        <f t="shared" si="18"/>
        <v>3355460</v>
      </c>
      <c r="I41" s="30">
        <f t="shared" si="18"/>
        <v>3505190</v>
      </c>
      <c r="J41" s="30">
        <f t="shared" si="18"/>
        <v>3816920</v>
      </c>
      <c r="K41" s="30">
        <f t="shared" si="18"/>
        <v>4290650</v>
      </c>
      <c r="L41" s="30">
        <f t="shared" si="18"/>
        <v>4926380</v>
      </c>
      <c r="M41" s="30">
        <f t="shared" si="18"/>
        <v>5724110</v>
      </c>
      <c r="N41" s="30"/>
    </row>
    <row r="44" spans="1:15" ht="30" x14ac:dyDescent="0.25">
      <c r="A44" s="117" t="s">
        <v>72</v>
      </c>
    </row>
  </sheetData>
  <mergeCells count="3">
    <mergeCell ref="B7:G7"/>
    <mergeCell ref="H7:M7"/>
    <mergeCell ref="C1:N2"/>
  </mergeCells>
  <pageMargins left="2.0866141732283467" right="0.23622047244094491" top="0.15748031496062992" bottom="0.19685039370078741" header="0.15748031496062992" footer="0.15748031496062992"/>
  <pageSetup paperSize="5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view="pageBreakPreview" topLeftCell="A26" zoomScaleNormal="100" zoomScaleSheetLayoutView="100" workbookViewId="0">
      <selection activeCell="A43" sqref="A43"/>
    </sheetView>
  </sheetViews>
  <sheetFormatPr baseColWidth="10" defaultColWidth="9.140625" defaultRowHeight="15" x14ac:dyDescent="0.25"/>
  <cols>
    <col min="1" max="1" width="34.140625" style="78" customWidth="1"/>
    <col min="2" max="14" width="12.7109375" style="1" customWidth="1"/>
    <col min="15" max="15" width="11.7109375" style="1" bestFit="1" customWidth="1"/>
    <col min="16" max="16" width="9.140625" style="1"/>
    <col min="17" max="17" width="9.5703125" style="1" bestFit="1" customWidth="1"/>
    <col min="18" max="16384" width="9.140625" style="1"/>
  </cols>
  <sheetData>
    <row r="1" spans="1:15" ht="23.25" customHeight="1" x14ac:dyDescent="0.25">
      <c r="A1" s="69"/>
      <c r="B1" s="46"/>
      <c r="C1" s="108" t="s">
        <v>74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4"/>
    </row>
    <row r="2" spans="1:15" ht="15" customHeight="1" x14ac:dyDescent="0.25">
      <c r="A2" s="69"/>
      <c r="B2" s="46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4"/>
    </row>
    <row r="3" spans="1:15" ht="16.5" customHeight="1" thickBot="1" x14ac:dyDescent="0.4">
      <c r="A3" s="69"/>
      <c r="B3" s="2"/>
      <c r="C3" s="2"/>
      <c r="D3" s="2"/>
      <c r="E3" s="54"/>
      <c r="F3" s="54"/>
      <c r="G3" s="54"/>
      <c r="H3" s="54"/>
      <c r="I3" s="54"/>
      <c r="J3" s="54"/>
      <c r="K3" s="109"/>
      <c r="L3" s="109"/>
      <c r="M3" s="109"/>
    </row>
    <row r="4" spans="1:15" ht="24.75" customHeight="1" x14ac:dyDescent="0.35">
      <c r="A4" s="55" t="s">
        <v>58</v>
      </c>
      <c r="B4" s="62">
        <v>100000</v>
      </c>
      <c r="C4" s="2"/>
      <c r="D4" s="2"/>
      <c r="F4" s="58"/>
      <c r="G4" s="58"/>
      <c r="H4" s="59"/>
      <c r="I4" s="59"/>
      <c r="J4" s="54"/>
      <c r="K4" s="109"/>
      <c r="L4" s="109"/>
      <c r="M4" s="109"/>
    </row>
    <row r="5" spans="1:15" ht="24.75" customHeight="1" x14ac:dyDescent="0.35">
      <c r="A5" s="56" t="s">
        <v>59</v>
      </c>
      <c r="B5" s="63">
        <v>120000</v>
      </c>
      <c r="C5" s="103" t="s">
        <v>65</v>
      </c>
      <c r="D5" s="2"/>
      <c r="F5" s="60"/>
      <c r="G5" s="60"/>
      <c r="H5" s="59"/>
      <c r="I5" s="59"/>
      <c r="J5" s="54"/>
      <c r="K5" s="54"/>
      <c r="L5" s="54"/>
      <c r="M5" s="54"/>
    </row>
    <row r="6" spans="1:15" s="7" customFormat="1" ht="24.75" customHeight="1" thickBot="1" x14ac:dyDescent="0.3">
      <c r="A6" s="57" t="s">
        <v>13</v>
      </c>
      <c r="B6" s="91">
        <f>SUM(B4:N5)</f>
        <v>220000</v>
      </c>
      <c r="C6" s="4"/>
      <c r="D6" s="4"/>
      <c r="F6" s="58"/>
      <c r="G6" s="58"/>
      <c r="H6" s="59"/>
      <c r="I6" s="59"/>
      <c r="J6" s="5"/>
      <c r="K6" s="6"/>
      <c r="L6" s="45"/>
      <c r="M6" s="6"/>
    </row>
    <row r="7" spans="1:15" s="7" customFormat="1" ht="16.5" customHeight="1" thickBot="1" x14ac:dyDescent="0.25">
      <c r="A7" s="70"/>
      <c r="B7" s="105" t="s">
        <v>45</v>
      </c>
      <c r="C7" s="106"/>
      <c r="D7" s="106"/>
      <c r="E7" s="106"/>
      <c r="F7" s="106"/>
      <c r="G7" s="106"/>
      <c r="H7" s="105" t="s">
        <v>46</v>
      </c>
      <c r="I7" s="106"/>
      <c r="J7" s="106"/>
      <c r="K7" s="106"/>
      <c r="L7" s="106"/>
      <c r="M7" s="106"/>
      <c r="N7" s="61"/>
    </row>
    <row r="8" spans="1:15" s="7" customFormat="1" ht="16.5" customHeight="1" x14ac:dyDescent="0.2">
      <c r="A8" s="71" t="s">
        <v>10</v>
      </c>
      <c r="B8" s="28" t="s">
        <v>29</v>
      </c>
      <c r="C8" s="28" t="s">
        <v>30</v>
      </c>
      <c r="D8" s="28" t="s">
        <v>31</v>
      </c>
      <c r="E8" s="28" t="s">
        <v>32</v>
      </c>
      <c r="F8" s="28" t="s">
        <v>33</v>
      </c>
      <c r="G8" s="28" t="s">
        <v>34</v>
      </c>
      <c r="H8" s="28" t="s">
        <v>35</v>
      </c>
      <c r="I8" s="28" t="s">
        <v>36</v>
      </c>
      <c r="J8" s="28" t="s">
        <v>37</v>
      </c>
      <c r="K8" s="28" t="s">
        <v>38</v>
      </c>
      <c r="L8" s="28" t="s">
        <v>39</v>
      </c>
      <c r="M8" s="28" t="s">
        <v>40</v>
      </c>
      <c r="N8" s="29" t="s">
        <v>6</v>
      </c>
    </row>
    <row r="9" spans="1:15" s="7" customFormat="1" ht="24" customHeight="1" x14ac:dyDescent="0.2">
      <c r="A9" s="13" t="s">
        <v>58</v>
      </c>
      <c r="B9" s="18">
        <f>100000*B10</f>
        <v>2000000</v>
      </c>
      <c r="C9" s="18">
        <f t="shared" ref="C9:M9" si="0">100000*C10</f>
        <v>2000000</v>
      </c>
      <c r="D9" s="18">
        <f t="shared" si="0"/>
        <v>2000000</v>
      </c>
      <c r="E9" s="18">
        <f t="shared" si="0"/>
        <v>2000000</v>
      </c>
      <c r="F9" s="18">
        <f t="shared" si="0"/>
        <v>2000000</v>
      </c>
      <c r="G9" s="18">
        <f t="shared" si="0"/>
        <v>2000000</v>
      </c>
      <c r="H9" s="18">
        <f t="shared" si="0"/>
        <v>2500000</v>
      </c>
      <c r="I9" s="18">
        <f t="shared" si="0"/>
        <v>2500000</v>
      </c>
      <c r="J9" s="18">
        <f t="shared" si="0"/>
        <v>2500000</v>
      </c>
      <c r="K9" s="18">
        <f t="shared" si="0"/>
        <v>2500000</v>
      </c>
      <c r="L9" s="18">
        <f t="shared" si="0"/>
        <v>2500000</v>
      </c>
      <c r="M9" s="18">
        <f t="shared" si="0"/>
        <v>2500000</v>
      </c>
      <c r="N9" s="34">
        <f>SUM(B9:M9)</f>
        <v>27000000</v>
      </c>
    </row>
    <row r="10" spans="1:15" s="7" customFormat="1" ht="19.5" customHeight="1" x14ac:dyDescent="0.2">
      <c r="A10" s="73" t="s">
        <v>19</v>
      </c>
      <c r="B10" s="19">
        <v>20</v>
      </c>
      <c r="C10" s="19">
        <v>20</v>
      </c>
      <c r="D10" s="19">
        <v>20</v>
      </c>
      <c r="E10" s="19">
        <v>20</v>
      </c>
      <c r="F10" s="19">
        <v>20</v>
      </c>
      <c r="G10" s="19">
        <v>20</v>
      </c>
      <c r="H10" s="19">
        <v>25</v>
      </c>
      <c r="I10" s="19">
        <v>25</v>
      </c>
      <c r="J10" s="19">
        <v>25</v>
      </c>
      <c r="K10" s="19">
        <v>25</v>
      </c>
      <c r="L10" s="19">
        <v>25</v>
      </c>
      <c r="M10" s="19">
        <v>25</v>
      </c>
      <c r="N10" s="34"/>
    </row>
    <row r="11" spans="1:15" s="7" customFormat="1" ht="19.5" customHeight="1" x14ac:dyDescent="0.2">
      <c r="A11" s="74" t="s">
        <v>4</v>
      </c>
      <c r="B11" s="16">
        <f>'2018'!M11+B10</f>
        <v>133</v>
      </c>
      <c r="C11" s="16">
        <f>B11+C10</f>
        <v>153</v>
      </c>
      <c r="D11" s="16">
        <f>C11+D10</f>
        <v>173</v>
      </c>
      <c r="E11" s="68">
        <f>'2019'!D11+'2019'!E10</f>
        <v>193</v>
      </c>
      <c r="F11" s="16">
        <f t="shared" ref="F11:M11" si="1">E11+F10</f>
        <v>213</v>
      </c>
      <c r="G11" s="16">
        <f t="shared" si="1"/>
        <v>233</v>
      </c>
      <c r="H11" s="16">
        <f t="shared" si="1"/>
        <v>258</v>
      </c>
      <c r="I11" s="16">
        <f t="shared" si="1"/>
        <v>283</v>
      </c>
      <c r="J11" s="16">
        <f t="shared" si="1"/>
        <v>308</v>
      </c>
      <c r="K11" s="16">
        <f t="shared" si="1"/>
        <v>333</v>
      </c>
      <c r="L11" s="16">
        <f t="shared" si="1"/>
        <v>358</v>
      </c>
      <c r="M11" s="16">
        <f t="shared" si="1"/>
        <v>383</v>
      </c>
      <c r="N11" s="34"/>
    </row>
    <row r="12" spans="1:15" s="7" customFormat="1" ht="51.75" customHeight="1" x14ac:dyDescent="0.2">
      <c r="A12" s="13" t="s">
        <v>67</v>
      </c>
      <c r="B12" s="17">
        <f>+'2018'!$G$13</f>
        <v>3450000</v>
      </c>
      <c r="C12" s="17">
        <f>+'2018'!$G$13</f>
        <v>3450000</v>
      </c>
      <c r="D12" s="17">
        <f>+'2018'!$G$13</f>
        <v>3450000</v>
      </c>
      <c r="E12" s="17">
        <f>+'2018'!$G$13</f>
        <v>3450000</v>
      </c>
      <c r="F12" s="17">
        <f>+'2018'!$G$13</f>
        <v>3450000</v>
      </c>
      <c r="G12" s="16"/>
      <c r="H12" s="16"/>
      <c r="I12" s="16"/>
      <c r="J12" s="16"/>
      <c r="K12" s="16"/>
      <c r="L12" s="16"/>
      <c r="M12" s="16"/>
      <c r="N12" s="34"/>
    </row>
    <row r="13" spans="1:15" s="7" customFormat="1" ht="57" customHeight="1" x14ac:dyDescent="0.2">
      <c r="A13" s="13" t="s">
        <v>68</v>
      </c>
      <c r="B13" s="19">
        <f>12000*B10</f>
        <v>240000</v>
      </c>
      <c r="C13" s="19">
        <f t="shared" ref="C13:M13" si="2">12000*C10</f>
        <v>240000</v>
      </c>
      <c r="D13" s="19">
        <f t="shared" si="2"/>
        <v>240000</v>
      </c>
      <c r="E13" s="19">
        <f t="shared" si="2"/>
        <v>240000</v>
      </c>
      <c r="F13" s="19">
        <f t="shared" si="2"/>
        <v>240000</v>
      </c>
      <c r="G13" s="19">
        <f t="shared" si="2"/>
        <v>240000</v>
      </c>
      <c r="H13" s="19">
        <f t="shared" si="2"/>
        <v>300000</v>
      </c>
      <c r="I13" s="19">
        <f t="shared" si="2"/>
        <v>300000</v>
      </c>
      <c r="J13" s="19">
        <f t="shared" si="2"/>
        <v>300000</v>
      </c>
      <c r="K13" s="19">
        <f t="shared" si="2"/>
        <v>300000</v>
      </c>
      <c r="L13" s="19">
        <f t="shared" si="2"/>
        <v>300000</v>
      </c>
      <c r="M13" s="19">
        <f t="shared" si="2"/>
        <v>300000</v>
      </c>
      <c r="N13" s="34"/>
    </row>
    <row r="14" spans="1:15" s="7" customFormat="1" ht="36.75" customHeight="1" x14ac:dyDescent="0.2">
      <c r="A14" s="13" t="s">
        <v>62</v>
      </c>
      <c r="B14" s="19">
        <f>10800*('2018'!M11-$G$10)</f>
        <v>1004400</v>
      </c>
      <c r="C14" s="19">
        <f>10800*(B11-$G$10)</f>
        <v>1220400</v>
      </c>
      <c r="D14" s="19">
        <f t="shared" ref="D14:M14" si="3">10800*(C11-$G$10)</f>
        <v>1436400</v>
      </c>
      <c r="E14" s="19">
        <f t="shared" si="3"/>
        <v>1652400</v>
      </c>
      <c r="F14" s="19">
        <f t="shared" si="3"/>
        <v>1868400</v>
      </c>
      <c r="G14" s="19">
        <f t="shared" si="3"/>
        <v>2084400</v>
      </c>
      <c r="H14" s="19">
        <f t="shared" si="3"/>
        <v>2300400</v>
      </c>
      <c r="I14" s="19">
        <f t="shared" si="3"/>
        <v>2570400</v>
      </c>
      <c r="J14" s="19">
        <f t="shared" si="3"/>
        <v>2840400</v>
      </c>
      <c r="K14" s="19">
        <f t="shared" si="3"/>
        <v>3110400</v>
      </c>
      <c r="L14" s="19">
        <f t="shared" si="3"/>
        <v>3380400</v>
      </c>
      <c r="M14" s="19">
        <f t="shared" si="3"/>
        <v>3650400</v>
      </c>
      <c r="N14" s="19"/>
    </row>
    <row r="15" spans="1:15" s="7" customFormat="1" ht="19.5" customHeight="1" x14ac:dyDescent="0.2">
      <c r="A15" s="13" t="s">
        <v>14</v>
      </c>
      <c r="B15" s="16">
        <f>SUM(B12:B14)</f>
        <v>4694400</v>
      </c>
      <c r="C15" s="16">
        <f t="shared" ref="C15:M15" si="4">SUM(C12:C14)</f>
        <v>4910400</v>
      </c>
      <c r="D15" s="16">
        <f t="shared" si="4"/>
        <v>5126400</v>
      </c>
      <c r="E15" s="16">
        <f t="shared" si="4"/>
        <v>5342400</v>
      </c>
      <c r="F15" s="16">
        <f t="shared" si="4"/>
        <v>5558400</v>
      </c>
      <c r="G15" s="16">
        <f t="shared" si="4"/>
        <v>2324400</v>
      </c>
      <c r="H15" s="16">
        <f t="shared" si="4"/>
        <v>2600400</v>
      </c>
      <c r="I15" s="16">
        <f t="shared" si="4"/>
        <v>2870400</v>
      </c>
      <c r="J15" s="16">
        <f t="shared" si="4"/>
        <v>3140400</v>
      </c>
      <c r="K15" s="16">
        <f t="shared" si="4"/>
        <v>3410400</v>
      </c>
      <c r="L15" s="16">
        <f t="shared" si="4"/>
        <v>3680400</v>
      </c>
      <c r="M15" s="16">
        <f t="shared" si="4"/>
        <v>3950400</v>
      </c>
      <c r="N15" s="34">
        <f>SUM(B15:M15)</f>
        <v>47608800</v>
      </c>
    </row>
    <row r="16" spans="1:15" s="7" customFormat="1" ht="19.5" customHeight="1" x14ac:dyDescent="0.2">
      <c r="A16" s="13" t="s">
        <v>15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34">
        <f t="shared" ref="N16:N22" ca="1" si="5">SUM(E16:N16)</f>
        <v>0</v>
      </c>
    </row>
    <row r="17" spans="1:15" s="7" customFormat="1" ht="19.5" customHeight="1" x14ac:dyDescent="0.2">
      <c r="A17" s="13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34">
        <f t="shared" ca="1" si="5"/>
        <v>0</v>
      </c>
    </row>
    <row r="18" spans="1:15" s="7" customFormat="1" ht="19.5" customHeight="1" x14ac:dyDescent="0.2">
      <c r="A18" s="13" t="s">
        <v>26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34">
        <f t="shared" ca="1" si="5"/>
        <v>0</v>
      </c>
    </row>
    <row r="19" spans="1:15" s="7" customFormat="1" ht="24.75" customHeight="1" x14ac:dyDescent="0.2">
      <c r="A19" s="13" t="s">
        <v>21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34">
        <f t="shared" ca="1" si="5"/>
        <v>0</v>
      </c>
    </row>
    <row r="20" spans="1:15" s="7" customFormat="1" ht="25.5" customHeight="1" x14ac:dyDescent="0.2">
      <c r="A20" s="13" t="s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34">
        <f t="shared" ca="1" si="5"/>
        <v>0</v>
      </c>
    </row>
    <row r="21" spans="1:15" s="7" customFormat="1" ht="19.5" customHeight="1" x14ac:dyDescent="0.2">
      <c r="A21" s="84" t="s">
        <v>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34">
        <f t="shared" ca="1" si="5"/>
        <v>0</v>
      </c>
    </row>
    <row r="22" spans="1:15" s="7" customFormat="1" ht="19.5" customHeight="1" x14ac:dyDescent="0.2">
      <c r="A22" s="13" t="s">
        <v>16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34">
        <f t="shared" ca="1" si="5"/>
        <v>0</v>
      </c>
    </row>
    <row r="23" spans="1:15" s="7" customFormat="1" ht="21.75" customHeight="1" x14ac:dyDescent="0.2">
      <c r="A23" s="75" t="s">
        <v>5</v>
      </c>
      <c r="B23" s="36">
        <f t="shared" ref="B23:M23" si="6">B9+B15+B16+B17+B18+B19+B20+B21+B22</f>
        <v>6694400</v>
      </c>
      <c r="C23" s="36">
        <f t="shared" si="6"/>
        <v>6910400</v>
      </c>
      <c r="D23" s="36">
        <f t="shared" si="6"/>
        <v>7126400</v>
      </c>
      <c r="E23" s="36">
        <f t="shared" si="6"/>
        <v>7342400</v>
      </c>
      <c r="F23" s="36">
        <f>F9+F15+F16+F17+F18+F19+F20+F21+F22</f>
        <v>7558400</v>
      </c>
      <c r="G23" s="36">
        <f t="shared" si="6"/>
        <v>4324400</v>
      </c>
      <c r="H23" s="36">
        <f t="shared" si="6"/>
        <v>5100400</v>
      </c>
      <c r="I23" s="36">
        <f t="shared" si="6"/>
        <v>5370400</v>
      </c>
      <c r="J23" s="36">
        <f t="shared" si="6"/>
        <v>5640400</v>
      </c>
      <c r="K23" s="36">
        <f t="shared" si="6"/>
        <v>5910400</v>
      </c>
      <c r="L23" s="36">
        <f t="shared" si="6"/>
        <v>6180400</v>
      </c>
      <c r="M23" s="36">
        <f t="shared" si="6"/>
        <v>6450400</v>
      </c>
      <c r="N23" s="36">
        <f>+N9+N15</f>
        <v>74608800</v>
      </c>
      <c r="O23" s="9"/>
    </row>
    <row r="24" spans="1:15" s="7" customFormat="1" ht="16.5" customHeight="1" x14ac:dyDescent="0.2">
      <c r="A24" s="76" t="s">
        <v>11</v>
      </c>
      <c r="B24" s="3"/>
      <c r="C24" s="3"/>
      <c r="D24" s="3"/>
      <c r="E24" s="3"/>
      <c r="F24" s="3"/>
      <c r="G24" s="38"/>
      <c r="H24" s="3"/>
      <c r="I24" s="3"/>
      <c r="J24" s="3"/>
      <c r="K24" s="3"/>
      <c r="L24" s="3"/>
      <c r="M24" s="3"/>
      <c r="N24" s="39"/>
    </row>
    <row r="25" spans="1:15" s="7" customFormat="1" ht="16.5" customHeight="1" x14ac:dyDescent="0.2">
      <c r="A25" s="74" t="s">
        <v>9</v>
      </c>
      <c r="B25" s="8">
        <v>2112562</v>
      </c>
      <c r="C25" s="8">
        <v>2112562</v>
      </c>
      <c r="D25" s="8">
        <v>2112562</v>
      </c>
      <c r="E25" s="8">
        <v>2112562</v>
      </c>
      <c r="F25" s="8">
        <v>2112562</v>
      </c>
      <c r="G25" s="8">
        <v>2112562</v>
      </c>
      <c r="H25" s="8">
        <v>2112562</v>
      </c>
      <c r="I25" s="8">
        <v>2112562</v>
      </c>
      <c r="J25" s="8">
        <v>2112562</v>
      </c>
      <c r="K25" s="8">
        <v>2112562</v>
      </c>
      <c r="L25" s="8">
        <v>2112562</v>
      </c>
      <c r="M25" s="8">
        <v>2112562</v>
      </c>
      <c r="N25" s="34">
        <f>SUM(B25:M25)</f>
        <v>25350744</v>
      </c>
    </row>
    <row r="26" spans="1:15" s="7" customFormat="1" ht="16.5" customHeight="1" x14ac:dyDescent="0.2">
      <c r="A26" s="74" t="s">
        <v>3</v>
      </c>
      <c r="B26" s="8">
        <v>2112562</v>
      </c>
      <c r="C26" s="8">
        <v>2112562</v>
      </c>
      <c r="D26" s="8">
        <v>2112562</v>
      </c>
      <c r="E26" s="8">
        <v>2112562</v>
      </c>
      <c r="F26" s="8">
        <v>2112562</v>
      </c>
      <c r="G26" s="8">
        <v>2112562</v>
      </c>
      <c r="H26" s="8">
        <v>2112562</v>
      </c>
      <c r="I26" s="8">
        <v>2112562</v>
      </c>
      <c r="J26" s="8">
        <v>2112562</v>
      </c>
      <c r="K26" s="8">
        <v>2112562</v>
      </c>
      <c r="L26" s="8">
        <v>2112562</v>
      </c>
      <c r="M26" s="8">
        <v>2112562</v>
      </c>
      <c r="N26" s="34">
        <f t="shared" ref="N26:N37" si="7">SUM(B26:M26)</f>
        <v>25350744</v>
      </c>
    </row>
    <row r="27" spans="1:15" s="7" customFormat="1" ht="16.5" customHeight="1" x14ac:dyDescent="0.2">
      <c r="A27" s="74" t="s">
        <v>1</v>
      </c>
      <c r="B27" s="8">
        <f>348573*2</f>
        <v>697146</v>
      </c>
      <c r="C27" s="8">
        <f t="shared" ref="C27:M27" si="8">348573*2</f>
        <v>697146</v>
      </c>
      <c r="D27" s="8">
        <f t="shared" si="8"/>
        <v>697146</v>
      </c>
      <c r="E27" s="8">
        <f t="shared" si="8"/>
        <v>697146</v>
      </c>
      <c r="F27" s="8">
        <f t="shared" si="8"/>
        <v>697146</v>
      </c>
      <c r="G27" s="8">
        <f t="shared" si="8"/>
        <v>697146</v>
      </c>
      <c r="H27" s="8">
        <f t="shared" si="8"/>
        <v>697146</v>
      </c>
      <c r="I27" s="8">
        <f t="shared" si="8"/>
        <v>697146</v>
      </c>
      <c r="J27" s="8">
        <f t="shared" si="8"/>
        <v>697146</v>
      </c>
      <c r="K27" s="8">
        <f t="shared" si="8"/>
        <v>697146</v>
      </c>
      <c r="L27" s="8">
        <f t="shared" si="8"/>
        <v>697146</v>
      </c>
      <c r="M27" s="8">
        <f t="shared" si="8"/>
        <v>697146</v>
      </c>
      <c r="N27" s="34">
        <f t="shared" si="7"/>
        <v>8365752</v>
      </c>
    </row>
    <row r="28" spans="1:15" s="7" customFormat="1" ht="16.5" customHeight="1" x14ac:dyDescent="0.2">
      <c r="A28" s="72" t="s">
        <v>17</v>
      </c>
      <c r="B28" s="8">
        <v>0</v>
      </c>
      <c r="C28" s="8">
        <v>1</v>
      </c>
      <c r="D28" s="8">
        <v>2</v>
      </c>
      <c r="E28" s="8">
        <v>3</v>
      </c>
      <c r="F28" s="8">
        <v>4</v>
      </c>
      <c r="G28" s="8">
        <v>5</v>
      </c>
      <c r="H28" s="8">
        <v>6</v>
      </c>
      <c r="I28" s="8">
        <v>7</v>
      </c>
      <c r="J28" s="8">
        <v>8</v>
      </c>
      <c r="K28" s="8">
        <v>9</v>
      </c>
      <c r="L28" s="8">
        <v>10</v>
      </c>
      <c r="M28" s="8">
        <v>11</v>
      </c>
      <c r="N28" s="34">
        <f t="shared" si="7"/>
        <v>66</v>
      </c>
    </row>
    <row r="29" spans="1:15" s="7" customFormat="1" ht="16.5" customHeight="1" x14ac:dyDescent="0.2">
      <c r="A29" s="72" t="s">
        <v>23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4">
        <f t="shared" si="7"/>
        <v>0</v>
      </c>
    </row>
    <row r="30" spans="1:15" s="7" customFormat="1" ht="16.5" customHeight="1" x14ac:dyDescent="0.2">
      <c r="A30" s="72" t="s">
        <v>18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4">
        <f t="shared" si="7"/>
        <v>0</v>
      </c>
    </row>
    <row r="31" spans="1:15" s="7" customFormat="1" ht="16.5" customHeight="1" x14ac:dyDescent="0.2">
      <c r="A31" s="72" t="s">
        <v>24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4">
        <f t="shared" si="7"/>
        <v>0</v>
      </c>
    </row>
    <row r="32" spans="1:15" s="7" customFormat="1" ht="16.5" customHeight="1" x14ac:dyDescent="0.2">
      <c r="A32" s="72" t="s">
        <v>25</v>
      </c>
      <c r="B32" s="3">
        <v>80000</v>
      </c>
      <c r="C32" s="3">
        <v>80000</v>
      </c>
      <c r="D32" s="3">
        <v>80000</v>
      </c>
      <c r="E32" s="3">
        <v>80000</v>
      </c>
      <c r="F32" s="3">
        <v>80000</v>
      </c>
      <c r="G32" s="3">
        <v>80000</v>
      </c>
      <c r="H32" s="3">
        <v>80000</v>
      </c>
      <c r="I32" s="3">
        <v>80000</v>
      </c>
      <c r="J32" s="3">
        <v>80000</v>
      </c>
      <c r="K32" s="3">
        <v>80000</v>
      </c>
      <c r="L32" s="3">
        <v>80000</v>
      </c>
      <c r="M32" s="3">
        <v>80000</v>
      </c>
      <c r="N32" s="34">
        <f t="shared" si="7"/>
        <v>960000</v>
      </c>
    </row>
    <row r="33" spans="1:15" s="7" customFormat="1" ht="16.5" customHeight="1" x14ac:dyDescent="0.2">
      <c r="A33" s="74" t="s">
        <v>0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4">
        <f t="shared" si="7"/>
        <v>0</v>
      </c>
    </row>
    <row r="34" spans="1:15" s="7" customFormat="1" ht="16.5" customHeight="1" x14ac:dyDescent="0.2">
      <c r="A34" s="74" t="s">
        <v>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4">
        <f t="shared" si="7"/>
        <v>0</v>
      </c>
    </row>
    <row r="35" spans="1:15" s="7" customFormat="1" ht="16.5" customHeight="1" x14ac:dyDescent="0.2">
      <c r="A35" s="72" t="s">
        <v>27</v>
      </c>
      <c r="B35" s="3">
        <v>145000</v>
      </c>
      <c r="C35" s="3">
        <v>145000</v>
      </c>
      <c r="D35" s="3">
        <v>145000</v>
      </c>
      <c r="E35" s="3">
        <v>145000</v>
      </c>
      <c r="F35" s="3">
        <v>145000</v>
      </c>
      <c r="G35" s="3">
        <v>145000</v>
      </c>
      <c r="H35" s="3">
        <v>145000</v>
      </c>
      <c r="I35" s="3">
        <v>145000</v>
      </c>
      <c r="J35" s="3">
        <v>145000</v>
      </c>
      <c r="K35" s="3">
        <v>145000</v>
      </c>
      <c r="L35" s="3">
        <v>145000</v>
      </c>
      <c r="M35" s="3">
        <v>145000</v>
      </c>
      <c r="N35" s="34">
        <f t="shared" si="7"/>
        <v>1740000</v>
      </c>
    </row>
    <row r="36" spans="1:15" s="7" customFormat="1" ht="16.5" customHeight="1" x14ac:dyDescent="0.2">
      <c r="A36" s="72" t="s">
        <v>47</v>
      </c>
      <c r="B36" s="3">
        <v>100000</v>
      </c>
      <c r="C36" s="3">
        <v>100000</v>
      </c>
      <c r="D36" s="3">
        <v>100000</v>
      </c>
      <c r="E36" s="3">
        <v>100000</v>
      </c>
      <c r="F36" s="3">
        <v>100000</v>
      </c>
      <c r="G36" s="3">
        <v>100000</v>
      </c>
      <c r="H36" s="3">
        <v>100000</v>
      </c>
      <c r="I36" s="3">
        <v>100000</v>
      </c>
      <c r="J36" s="3">
        <v>100000</v>
      </c>
      <c r="K36" s="3">
        <v>100000</v>
      </c>
      <c r="L36" s="3">
        <v>100000</v>
      </c>
      <c r="M36" s="3">
        <v>100000</v>
      </c>
      <c r="N36" s="34">
        <f t="shared" si="7"/>
        <v>1200000</v>
      </c>
    </row>
    <row r="37" spans="1:15" s="7" customFormat="1" ht="16.5" customHeight="1" x14ac:dyDescent="0.2">
      <c r="A37" s="72" t="s">
        <v>48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4">
        <f t="shared" si="7"/>
        <v>0</v>
      </c>
    </row>
    <row r="38" spans="1:15" s="26" customFormat="1" ht="20.25" customHeight="1" x14ac:dyDescent="0.2">
      <c r="A38" s="77" t="s">
        <v>8</v>
      </c>
      <c r="B38" s="36">
        <f t="shared" ref="B38:C38" si="9">SUM(B25:B37)</f>
        <v>5247270</v>
      </c>
      <c r="C38" s="36">
        <f t="shared" si="9"/>
        <v>5247271</v>
      </c>
      <c r="D38" s="36">
        <f t="shared" ref="D38:M38" si="10">SUM(D25:D37)</f>
        <v>5247272</v>
      </c>
      <c r="E38" s="36">
        <f t="shared" si="10"/>
        <v>5247273</v>
      </c>
      <c r="F38" s="36">
        <f t="shared" si="10"/>
        <v>5247274</v>
      </c>
      <c r="G38" s="36">
        <f t="shared" si="10"/>
        <v>5247275</v>
      </c>
      <c r="H38" s="36">
        <f t="shared" si="10"/>
        <v>5247276</v>
      </c>
      <c r="I38" s="36">
        <f t="shared" si="10"/>
        <v>5247277</v>
      </c>
      <c r="J38" s="36">
        <f t="shared" si="10"/>
        <v>5247278</v>
      </c>
      <c r="K38" s="36">
        <f t="shared" si="10"/>
        <v>5247279</v>
      </c>
      <c r="L38" s="36">
        <f t="shared" si="10"/>
        <v>5247280</v>
      </c>
      <c r="M38" s="36">
        <f t="shared" si="10"/>
        <v>5247281</v>
      </c>
      <c r="N38" s="37">
        <f>SUM(N25:N37)</f>
        <v>62967306</v>
      </c>
      <c r="O38" s="25"/>
    </row>
    <row r="39" spans="1:15" s="26" customFormat="1" ht="20.25" customHeight="1" thickBot="1" x14ac:dyDescent="0.25">
      <c r="A39" s="41" t="s">
        <v>12</v>
      </c>
      <c r="B39" s="42">
        <f>+B23-B38</f>
        <v>1447130</v>
      </c>
      <c r="C39" s="42">
        <f t="shared" ref="C39:M39" si="11">+C23-C38</f>
        <v>1663129</v>
      </c>
      <c r="D39" s="42">
        <f t="shared" si="11"/>
        <v>1879128</v>
      </c>
      <c r="E39" s="42">
        <f t="shared" si="11"/>
        <v>2095127</v>
      </c>
      <c r="F39" s="42">
        <f t="shared" si="11"/>
        <v>2311126</v>
      </c>
      <c r="G39" s="42">
        <f t="shared" si="11"/>
        <v>-922875</v>
      </c>
      <c r="H39" s="42">
        <f t="shared" si="11"/>
        <v>-146876</v>
      </c>
      <c r="I39" s="42">
        <f t="shared" si="11"/>
        <v>123123</v>
      </c>
      <c r="J39" s="42">
        <f t="shared" si="11"/>
        <v>393122</v>
      </c>
      <c r="K39" s="42">
        <f t="shared" si="11"/>
        <v>663121</v>
      </c>
      <c r="L39" s="42">
        <f t="shared" si="11"/>
        <v>933120</v>
      </c>
      <c r="M39" s="42">
        <f t="shared" si="11"/>
        <v>1203119</v>
      </c>
      <c r="N39" s="43">
        <f>N23-N38</f>
        <v>11641494</v>
      </c>
      <c r="O39" s="25"/>
    </row>
    <row r="40" spans="1:15" s="27" customFormat="1" ht="20.25" customHeight="1" thickBot="1" x14ac:dyDescent="0.3">
      <c r="A40" s="31" t="s">
        <v>28</v>
      </c>
      <c r="B40" s="30">
        <f>+'2018'!M41+'2019'!B39</f>
        <v>7171240</v>
      </c>
      <c r="C40" s="30">
        <f>+B40+C39</f>
        <v>8834369</v>
      </c>
      <c r="D40" s="30">
        <f t="shared" ref="D40:L40" si="12">+C40+D39</f>
        <v>10713497</v>
      </c>
      <c r="E40" s="30">
        <f t="shared" si="12"/>
        <v>12808624</v>
      </c>
      <c r="F40" s="30">
        <f t="shared" si="12"/>
        <v>15119750</v>
      </c>
      <c r="G40" s="30">
        <f t="shared" si="12"/>
        <v>14196875</v>
      </c>
      <c r="H40" s="30">
        <f t="shared" si="12"/>
        <v>14049999</v>
      </c>
      <c r="I40" s="30">
        <f t="shared" si="12"/>
        <v>14173122</v>
      </c>
      <c r="J40" s="30">
        <f t="shared" si="12"/>
        <v>14566244</v>
      </c>
      <c r="K40" s="30">
        <f t="shared" si="12"/>
        <v>15229365</v>
      </c>
      <c r="L40" s="30">
        <f t="shared" si="12"/>
        <v>16162485</v>
      </c>
      <c r="M40" s="30">
        <f>+L40+M39</f>
        <v>17365604</v>
      </c>
      <c r="N40" s="32"/>
    </row>
    <row r="41" spans="1:15" x14ac:dyDescent="0.25">
      <c r="M41" s="20"/>
    </row>
    <row r="43" spans="1:15" ht="30" x14ac:dyDescent="0.25">
      <c r="A43" s="117" t="s">
        <v>72</v>
      </c>
    </row>
  </sheetData>
  <mergeCells count="5">
    <mergeCell ref="B7:G7"/>
    <mergeCell ref="H7:M7"/>
    <mergeCell ref="K3:L4"/>
    <mergeCell ref="M3:M4"/>
    <mergeCell ref="C1:N2"/>
  </mergeCells>
  <pageMargins left="1.9685039370078741" right="0.23622047244094491" top="0.15748031496062992" bottom="0.19685039370078741" header="0.15748031496062992" footer="0.15748031496062992"/>
  <pageSetup paperSize="5" scale="71" orientation="landscape" r:id="rId1"/>
  <colBreaks count="2" manualBreakCount="2">
    <brk id="14" max="41" man="1"/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view="pageBreakPreview" topLeftCell="A28" zoomScaleNormal="100" zoomScaleSheetLayoutView="100" workbookViewId="0">
      <selection activeCell="A42" sqref="A42"/>
    </sheetView>
  </sheetViews>
  <sheetFormatPr baseColWidth="10" defaultColWidth="9.140625" defaultRowHeight="15" x14ac:dyDescent="0.25"/>
  <cols>
    <col min="1" max="1" width="34.42578125" style="88" customWidth="1"/>
    <col min="2" max="14" width="12.7109375" style="1" customWidth="1"/>
    <col min="15" max="15" width="13.140625" style="1" customWidth="1"/>
    <col min="16" max="16384" width="9.140625" style="1"/>
  </cols>
  <sheetData>
    <row r="1" spans="1:14" ht="23.25" customHeight="1" x14ac:dyDescent="0.25">
      <c r="A1" s="81"/>
      <c r="B1" s="46"/>
      <c r="C1" s="108" t="s">
        <v>75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15" customHeight="1" x14ac:dyDescent="0.25">
      <c r="A2" s="81"/>
      <c r="B2" s="46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6.5" customHeight="1" thickBot="1" x14ac:dyDescent="0.4">
      <c r="A3" s="81"/>
      <c r="B3" s="2"/>
      <c r="C3" s="2"/>
      <c r="D3" s="2"/>
      <c r="E3" s="64"/>
      <c r="F3" s="64"/>
      <c r="G3" s="64"/>
      <c r="H3" s="64"/>
      <c r="I3" s="64"/>
      <c r="J3" s="64"/>
      <c r="K3" s="109"/>
      <c r="L3" s="109"/>
      <c r="M3" s="109"/>
    </row>
    <row r="4" spans="1:14" ht="22.5" customHeight="1" x14ac:dyDescent="0.35">
      <c r="A4" s="55" t="s">
        <v>58</v>
      </c>
      <c r="B4" s="62">
        <v>100000</v>
      </c>
      <c r="C4" s="2"/>
      <c r="D4" s="2"/>
      <c r="F4" s="58"/>
      <c r="G4" s="58"/>
      <c r="H4" s="59"/>
      <c r="I4" s="59"/>
      <c r="J4" s="64"/>
      <c r="K4" s="109"/>
      <c r="L4" s="109"/>
      <c r="M4" s="109"/>
    </row>
    <row r="5" spans="1:14" ht="22.5" customHeight="1" x14ac:dyDescent="0.35">
      <c r="A5" s="56" t="s">
        <v>59</v>
      </c>
      <c r="B5" s="63">
        <v>120000</v>
      </c>
      <c r="C5" s="103" t="s">
        <v>65</v>
      </c>
      <c r="D5" s="2"/>
      <c r="F5" s="60"/>
      <c r="G5" s="60"/>
      <c r="H5" s="59"/>
      <c r="I5" s="59"/>
      <c r="J5" s="64"/>
      <c r="K5" s="64"/>
      <c r="L5" s="64"/>
      <c r="M5" s="64"/>
    </row>
    <row r="6" spans="1:14" s="7" customFormat="1" ht="22.5" customHeight="1" thickBot="1" x14ac:dyDescent="0.3">
      <c r="A6" s="57" t="s">
        <v>13</v>
      </c>
      <c r="B6" s="91">
        <f>SUM(B4:N5)</f>
        <v>220000</v>
      </c>
      <c r="C6" s="4"/>
      <c r="D6" s="4"/>
      <c r="F6" s="58"/>
      <c r="G6" s="58"/>
      <c r="H6" s="59"/>
      <c r="I6" s="59"/>
      <c r="J6" s="5"/>
      <c r="K6" s="6"/>
      <c r="L6" s="45"/>
      <c r="M6" s="6"/>
    </row>
    <row r="7" spans="1:14" s="7" customFormat="1" ht="16.5" customHeight="1" thickBot="1" x14ac:dyDescent="0.25">
      <c r="A7" s="82"/>
      <c r="B7" s="105" t="s">
        <v>69</v>
      </c>
      <c r="C7" s="106"/>
      <c r="D7" s="106"/>
      <c r="E7" s="106"/>
      <c r="F7" s="106"/>
      <c r="G7" s="106"/>
      <c r="H7" s="105" t="s">
        <v>70</v>
      </c>
      <c r="I7" s="106"/>
      <c r="J7" s="106"/>
      <c r="K7" s="106"/>
      <c r="L7" s="106"/>
      <c r="M7" s="106"/>
      <c r="N7" s="61"/>
    </row>
    <row r="8" spans="1:14" s="7" customFormat="1" ht="16.5" customHeight="1" x14ac:dyDescent="0.2">
      <c r="A8" s="83" t="s">
        <v>10</v>
      </c>
      <c r="B8" s="28" t="s">
        <v>29</v>
      </c>
      <c r="C8" s="28" t="s">
        <v>30</v>
      </c>
      <c r="D8" s="28" t="s">
        <v>31</v>
      </c>
      <c r="E8" s="28" t="s">
        <v>32</v>
      </c>
      <c r="F8" s="28" t="s">
        <v>33</v>
      </c>
      <c r="G8" s="28" t="s">
        <v>34</v>
      </c>
      <c r="H8" s="28" t="s">
        <v>35</v>
      </c>
      <c r="I8" s="28" t="s">
        <v>36</v>
      </c>
      <c r="J8" s="28" t="s">
        <v>37</v>
      </c>
      <c r="K8" s="28" t="s">
        <v>38</v>
      </c>
      <c r="L8" s="28" t="s">
        <v>39</v>
      </c>
      <c r="M8" s="28" t="s">
        <v>40</v>
      </c>
      <c r="N8" s="29" t="s">
        <v>6</v>
      </c>
    </row>
    <row r="9" spans="1:14" s="7" customFormat="1" ht="26.25" customHeight="1" x14ac:dyDescent="0.2">
      <c r="A9" s="13" t="s">
        <v>58</v>
      </c>
      <c r="B9" s="18">
        <f>100000*B10</f>
        <v>2500000</v>
      </c>
      <c r="C9" s="18">
        <f t="shared" ref="C9:M9" si="0">100000*C10</f>
        <v>2500000</v>
      </c>
      <c r="D9" s="18">
        <f t="shared" si="0"/>
        <v>2500000</v>
      </c>
      <c r="E9" s="18">
        <f t="shared" si="0"/>
        <v>2500000</v>
      </c>
      <c r="F9" s="18">
        <f t="shared" si="0"/>
        <v>2500000</v>
      </c>
      <c r="G9" s="18">
        <f t="shared" si="0"/>
        <v>2500000</v>
      </c>
      <c r="H9" s="18">
        <f t="shared" si="0"/>
        <v>2500000</v>
      </c>
      <c r="I9" s="18">
        <f t="shared" si="0"/>
        <v>2500000</v>
      </c>
      <c r="J9" s="18">
        <f t="shared" si="0"/>
        <v>2500000</v>
      </c>
      <c r="K9" s="18">
        <f t="shared" si="0"/>
        <v>2500000</v>
      </c>
      <c r="L9" s="18">
        <f t="shared" si="0"/>
        <v>2500000</v>
      </c>
      <c r="M9" s="18">
        <f t="shared" si="0"/>
        <v>2500000</v>
      </c>
      <c r="N9" s="34">
        <f>SUM(B9:M9)</f>
        <v>30000000</v>
      </c>
    </row>
    <row r="10" spans="1:14" s="7" customFormat="1" ht="19.5" customHeight="1" x14ac:dyDescent="0.2">
      <c r="A10" s="73" t="s">
        <v>19</v>
      </c>
      <c r="B10" s="19">
        <v>25</v>
      </c>
      <c r="C10" s="19">
        <v>25</v>
      </c>
      <c r="D10" s="19">
        <v>25</v>
      </c>
      <c r="E10" s="19">
        <v>25</v>
      </c>
      <c r="F10" s="19">
        <v>25</v>
      </c>
      <c r="G10" s="19">
        <v>25</v>
      </c>
      <c r="H10" s="19">
        <v>25</v>
      </c>
      <c r="I10" s="19">
        <v>25</v>
      </c>
      <c r="J10" s="19">
        <v>25</v>
      </c>
      <c r="K10" s="19">
        <v>25</v>
      </c>
      <c r="L10" s="19">
        <v>25</v>
      </c>
      <c r="M10" s="19">
        <v>25</v>
      </c>
      <c r="N10" s="34"/>
    </row>
    <row r="11" spans="1:14" s="7" customFormat="1" ht="19.5" customHeight="1" x14ac:dyDescent="0.2">
      <c r="A11" s="84" t="s">
        <v>4</v>
      </c>
      <c r="B11" s="16">
        <f>'2019'!M11+B10</f>
        <v>408</v>
      </c>
      <c r="C11" s="16">
        <f>B11+C10</f>
        <v>433</v>
      </c>
      <c r="D11" s="16">
        <f>C11+D10</f>
        <v>458</v>
      </c>
      <c r="E11" s="68">
        <f>+'2020'!D11+E10</f>
        <v>483</v>
      </c>
      <c r="F11" s="16">
        <f t="shared" ref="F11:M11" si="1">E11+F10</f>
        <v>508</v>
      </c>
      <c r="G11" s="16">
        <f t="shared" si="1"/>
        <v>533</v>
      </c>
      <c r="H11" s="16">
        <f t="shared" si="1"/>
        <v>558</v>
      </c>
      <c r="I11" s="16">
        <f t="shared" si="1"/>
        <v>583</v>
      </c>
      <c r="J11" s="16">
        <f t="shared" si="1"/>
        <v>608</v>
      </c>
      <c r="K11" s="16">
        <f t="shared" si="1"/>
        <v>633</v>
      </c>
      <c r="L11" s="16">
        <f t="shared" si="1"/>
        <v>658</v>
      </c>
      <c r="M11" s="16">
        <f t="shared" si="1"/>
        <v>683</v>
      </c>
      <c r="N11" s="34"/>
    </row>
    <row r="12" spans="1:14" s="7" customFormat="1" ht="66" customHeight="1" x14ac:dyDescent="0.2">
      <c r="A12" s="13" t="s">
        <v>68</v>
      </c>
      <c r="B12" s="19">
        <f>12000*B10</f>
        <v>300000</v>
      </c>
      <c r="C12" s="19">
        <f t="shared" ref="C12:M12" si="2">12000*C10</f>
        <v>300000</v>
      </c>
      <c r="D12" s="19">
        <f t="shared" si="2"/>
        <v>300000</v>
      </c>
      <c r="E12" s="19">
        <f t="shared" si="2"/>
        <v>300000</v>
      </c>
      <c r="F12" s="19">
        <f t="shared" si="2"/>
        <v>300000</v>
      </c>
      <c r="G12" s="19">
        <f t="shared" si="2"/>
        <v>300000</v>
      </c>
      <c r="H12" s="19">
        <f t="shared" si="2"/>
        <v>300000</v>
      </c>
      <c r="I12" s="19">
        <f t="shared" si="2"/>
        <v>300000</v>
      </c>
      <c r="J12" s="19">
        <f t="shared" si="2"/>
        <v>300000</v>
      </c>
      <c r="K12" s="19">
        <f t="shared" si="2"/>
        <v>300000</v>
      </c>
      <c r="L12" s="19">
        <f t="shared" si="2"/>
        <v>300000</v>
      </c>
      <c r="M12" s="19">
        <f t="shared" si="2"/>
        <v>300000</v>
      </c>
      <c r="N12" s="34"/>
    </row>
    <row r="13" spans="1:14" s="7" customFormat="1" ht="36.75" customHeight="1" x14ac:dyDescent="0.2">
      <c r="A13" s="13" t="s">
        <v>62</v>
      </c>
      <c r="B13" s="19">
        <f>10800*('2019'!M11-$G$10)</f>
        <v>3866400</v>
      </c>
      <c r="C13" s="19">
        <f>10800*(B11-$G$10)</f>
        <v>4136400</v>
      </c>
      <c r="D13" s="19">
        <f t="shared" ref="D13:M13" si="3">10800*(C11-$G$10)</f>
        <v>4406400</v>
      </c>
      <c r="E13" s="19">
        <f t="shared" si="3"/>
        <v>4676400</v>
      </c>
      <c r="F13" s="19">
        <f t="shared" si="3"/>
        <v>4946400</v>
      </c>
      <c r="G13" s="19">
        <f t="shared" si="3"/>
        <v>5216400</v>
      </c>
      <c r="H13" s="19">
        <f t="shared" si="3"/>
        <v>5486400</v>
      </c>
      <c r="I13" s="19">
        <f t="shared" si="3"/>
        <v>5756400</v>
      </c>
      <c r="J13" s="19">
        <f t="shared" si="3"/>
        <v>6026400</v>
      </c>
      <c r="K13" s="19">
        <f t="shared" si="3"/>
        <v>6296400</v>
      </c>
      <c r="L13" s="19">
        <f t="shared" si="3"/>
        <v>6566400</v>
      </c>
      <c r="M13" s="19">
        <f t="shared" si="3"/>
        <v>6836400</v>
      </c>
      <c r="N13" s="34"/>
    </row>
    <row r="14" spans="1:14" s="7" customFormat="1" ht="19.5" customHeight="1" x14ac:dyDescent="0.2">
      <c r="A14" s="13" t="s">
        <v>14</v>
      </c>
      <c r="B14" s="16">
        <f>SUM(B12:B13)</f>
        <v>4166400</v>
      </c>
      <c r="C14" s="16">
        <f t="shared" ref="C14:M14" si="4">SUM(C12:C13)</f>
        <v>4436400</v>
      </c>
      <c r="D14" s="16">
        <f t="shared" si="4"/>
        <v>4706400</v>
      </c>
      <c r="E14" s="16">
        <f t="shared" si="4"/>
        <v>4976400</v>
      </c>
      <c r="F14" s="16">
        <f t="shared" si="4"/>
        <v>5246400</v>
      </c>
      <c r="G14" s="16">
        <f t="shared" si="4"/>
        <v>5516400</v>
      </c>
      <c r="H14" s="16">
        <f t="shared" si="4"/>
        <v>5786400</v>
      </c>
      <c r="I14" s="16">
        <f t="shared" si="4"/>
        <v>6056400</v>
      </c>
      <c r="J14" s="16">
        <f t="shared" si="4"/>
        <v>6326400</v>
      </c>
      <c r="K14" s="16">
        <f t="shared" si="4"/>
        <v>6596400</v>
      </c>
      <c r="L14" s="16">
        <f t="shared" si="4"/>
        <v>6866400</v>
      </c>
      <c r="M14" s="16">
        <f t="shared" si="4"/>
        <v>7136400</v>
      </c>
      <c r="N14" s="34">
        <f>SUM(B14:M14)</f>
        <v>67816800</v>
      </c>
    </row>
    <row r="15" spans="1:14" s="7" customFormat="1" ht="19.5" customHeight="1" x14ac:dyDescent="0.2">
      <c r="A15" s="13" t="s">
        <v>15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34">
        <f t="shared" ref="N15:N21" ca="1" si="5">SUM(E15:N15)</f>
        <v>0</v>
      </c>
    </row>
    <row r="16" spans="1:14" s="7" customFormat="1" ht="19.5" customHeight="1" x14ac:dyDescent="0.2">
      <c r="A16" s="13" t="s">
        <v>20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34">
        <f t="shared" ca="1" si="5"/>
        <v>0</v>
      </c>
    </row>
    <row r="17" spans="1:15" s="7" customFormat="1" ht="19.5" customHeight="1" x14ac:dyDescent="0.2">
      <c r="A17" s="13" t="s">
        <v>26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34">
        <f t="shared" ca="1" si="5"/>
        <v>0</v>
      </c>
    </row>
    <row r="18" spans="1:15" s="7" customFormat="1" ht="24.75" customHeight="1" x14ac:dyDescent="0.2">
      <c r="A18" s="13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34">
        <f t="shared" ca="1" si="5"/>
        <v>0</v>
      </c>
    </row>
    <row r="19" spans="1:15" s="7" customFormat="1" ht="25.5" customHeight="1" x14ac:dyDescent="0.2">
      <c r="A19" s="13" t="s">
        <v>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34">
        <f t="shared" ca="1" si="5"/>
        <v>0</v>
      </c>
    </row>
    <row r="20" spans="1:15" s="7" customFormat="1" ht="19.5" customHeight="1" x14ac:dyDescent="0.2">
      <c r="A20" s="84" t="s">
        <v>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34">
        <f t="shared" ca="1" si="5"/>
        <v>0</v>
      </c>
    </row>
    <row r="21" spans="1:15" s="7" customFormat="1" ht="19.5" customHeight="1" x14ac:dyDescent="0.2">
      <c r="A21" s="13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34">
        <f t="shared" ca="1" si="5"/>
        <v>0</v>
      </c>
    </row>
    <row r="22" spans="1:15" s="7" customFormat="1" ht="21.75" customHeight="1" x14ac:dyDescent="0.2">
      <c r="A22" s="85" t="s">
        <v>5</v>
      </c>
      <c r="B22" s="36">
        <f>B9+B14+B15+B16+B17+B18+B19+B20+B21</f>
        <v>6666400</v>
      </c>
      <c r="C22" s="36">
        <f t="shared" ref="C22:M22" si="6">C9+C14+C15+C16+C17+C18+C19+C20+C21</f>
        <v>6936400</v>
      </c>
      <c r="D22" s="36">
        <f t="shared" si="6"/>
        <v>7206400</v>
      </c>
      <c r="E22" s="36">
        <f t="shared" si="6"/>
        <v>7476400</v>
      </c>
      <c r="F22" s="36">
        <f t="shared" si="6"/>
        <v>7746400</v>
      </c>
      <c r="G22" s="36">
        <f t="shared" si="6"/>
        <v>8016400</v>
      </c>
      <c r="H22" s="36">
        <f t="shared" si="6"/>
        <v>8286400</v>
      </c>
      <c r="I22" s="36">
        <f t="shared" si="6"/>
        <v>8556400</v>
      </c>
      <c r="J22" s="36">
        <f t="shared" si="6"/>
        <v>8826400</v>
      </c>
      <c r="K22" s="36">
        <f t="shared" si="6"/>
        <v>9096400</v>
      </c>
      <c r="L22" s="36">
        <f t="shared" si="6"/>
        <v>9366400</v>
      </c>
      <c r="M22" s="36">
        <f t="shared" si="6"/>
        <v>9636400</v>
      </c>
      <c r="N22" s="36">
        <f>SUM(B22:M22)</f>
        <v>97816800</v>
      </c>
      <c r="O22" s="9"/>
    </row>
    <row r="23" spans="1:15" s="7" customFormat="1" ht="16.5" customHeight="1" x14ac:dyDescent="0.2">
      <c r="A23" s="86" t="s">
        <v>11</v>
      </c>
      <c r="B23" s="3"/>
      <c r="C23" s="3"/>
      <c r="D23" s="3"/>
      <c r="E23" s="3"/>
      <c r="F23" s="3"/>
      <c r="G23" s="38"/>
      <c r="H23" s="3"/>
      <c r="I23" s="3"/>
      <c r="J23" s="3"/>
      <c r="K23" s="3"/>
      <c r="L23" s="3"/>
      <c r="M23" s="3"/>
      <c r="N23" s="39"/>
    </row>
    <row r="24" spans="1:15" s="7" customFormat="1" ht="16.5" customHeight="1" x14ac:dyDescent="0.2">
      <c r="A24" s="84" t="s">
        <v>9</v>
      </c>
      <c r="B24" s="8">
        <v>2112562</v>
      </c>
      <c r="C24" s="8">
        <v>2112562</v>
      </c>
      <c r="D24" s="8">
        <v>2112562</v>
      </c>
      <c r="E24" s="8">
        <v>2112562</v>
      </c>
      <c r="F24" s="8">
        <v>2112562</v>
      </c>
      <c r="G24" s="8">
        <v>2112562</v>
      </c>
      <c r="H24" s="8">
        <v>2112562</v>
      </c>
      <c r="I24" s="8">
        <v>2112562</v>
      </c>
      <c r="J24" s="8">
        <v>2112562</v>
      </c>
      <c r="K24" s="8">
        <v>2112562</v>
      </c>
      <c r="L24" s="8">
        <v>2112562</v>
      </c>
      <c r="M24" s="8">
        <v>2112562</v>
      </c>
      <c r="N24" s="34">
        <f t="shared" ref="N24:N34" si="7">SUM(B24:M24)</f>
        <v>25350744</v>
      </c>
    </row>
    <row r="25" spans="1:15" s="7" customFormat="1" ht="16.5" customHeight="1" x14ac:dyDescent="0.2">
      <c r="A25" s="84" t="s">
        <v>3</v>
      </c>
      <c r="B25" s="8">
        <v>2112562</v>
      </c>
      <c r="C25" s="8">
        <v>2112562</v>
      </c>
      <c r="D25" s="8">
        <v>2112562</v>
      </c>
      <c r="E25" s="8">
        <v>2112562</v>
      </c>
      <c r="F25" s="8">
        <v>2112562</v>
      </c>
      <c r="G25" s="8">
        <v>2112562</v>
      </c>
      <c r="H25" s="8">
        <v>2112562</v>
      </c>
      <c r="I25" s="8">
        <v>2112562</v>
      </c>
      <c r="J25" s="8">
        <v>2112562</v>
      </c>
      <c r="K25" s="8">
        <v>2112562</v>
      </c>
      <c r="L25" s="8">
        <v>2112562</v>
      </c>
      <c r="M25" s="8">
        <v>2112562</v>
      </c>
      <c r="N25" s="34">
        <f t="shared" si="7"/>
        <v>25350744</v>
      </c>
    </row>
    <row r="26" spans="1:15" s="7" customFormat="1" ht="16.5" customHeight="1" x14ac:dyDescent="0.2">
      <c r="A26" s="84" t="s">
        <v>1</v>
      </c>
      <c r="B26" s="8">
        <f>348573*2</f>
        <v>697146</v>
      </c>
      <c r="C26" s="8">
        <f t="shared" ref="C26:M26" si="8">348573*2</f>
        <v>697146</v>
      </c>
      <c r="D26" s="8">
        <f t="shared" si="8"/>
        <v>697146</v>
      </c>
      <c r="E26" s="8">
        <f t="shared" si="8"/>
        <v>697146</v>
      </c>
      <c r="F26" s="8">
        <f t="shared" si="8"/>
        <v>697146</v>
      </c>
      <c r="G26" s="8">
        <f t="shared" si="8"/>
        <v>697146</v>
      </c>
      <c r="H26" s="8">
        <f t="shared" si="8"/>
        <v>697146</v>
      </c>
      <c r="I26" s="8">
        <f t="shared" si="8"/>
        <v>697146</v>
      </c>
      <c r="J26" s="8">
        <f t="shared" si="8"/>
        <v>697146</v>
      </c>
      <c r="K26" s="8">
        <f t="shared" si="8"/>
        <v>697146</v>
      </c>
      <c r="L26" s="8">
        <f t="shared" si="8"/>
        <v>697146</v>
      </c>
      <c r="M26" s="8">
        <f t="shared" si="8"/>
        <v>697146</v>
      </c>
      <c r="N26" s="34">
        <f t="shared" si="7"/>
        <v>8365752</v>
      </c>
    </row>
    <row r="27" spans="1:15" s="7" customFormat="1" ht="16.5" customHeight="1" x14ac:dyDescent="0.2">
      <c r="A27" s="13" t="s">
        <v>17</v>
      </c>
      <c r="B27" s="8">
        <v>0</v>
      </c>
      <c r="C27" s="8">
        <v>1</v>
      </c>
      <c r="D27" s="8">
        <v>2</v>
      </c>
      <c r="E27" s="8">
        <v>3</v>
      </c>
      <c r="F27" s="8">
        <v>4</v>
      </c>
      <c r="G27" s="8">
        <v>5</v>
      </c>
      <c r="H27" s="8">
        <v>6</v>
      </c>
      <c r="I27" s="8">
        <v>7</v>
      </c>
      <c r="J27" s="8">
        <v>8</v>
      </c>
      <c r="K27" s="8">
        <v>9</v>
      </c>
      <c r="L27" s="8">
        <v>10</v>
      </c>
      <c r="M27" s="8">
        <v>11</v>
      </c>
      <c r="N27" s="34">
        <f t="shared" si="7"/>
        <v>66</v>
      </c>
    </row>
    <row r="28" spans="1:15" s="7" customFormat="1" ht="16.5" customHeight="1" x14ac:dyDescent="0.2">
      <c r="A28" s="13" t="s">
        <v>23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4">
        <f t="shared" si="7"/>
        <v>0</v>
      </c>
    </row>
    <row r="29" spans="1:15" s="7" customFormat="1" ht="16.5" customHeight="1" x14ac:dyDescent="0.2">
      <c r="A29" s="13" t="s">
        <v>18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4">
        <f t="shared" si="7"/>
        <v>0</v>
      </c>
    </row>
    <row r="30" spans="1:15" s="7" customFormat="1" ht="16.5" customHeight="1" x14ac:dyDescent="0.2">
      <c r="A30" s="13" t="s">
        <v>24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4">
        <f t="shared" si="7"/>
        <v>0</v>
      </c>
    </row>
    <row r="31" spans="1:15" s="7" customFormat="1" ht="16.5" customHeight="1" x14ac:dyDescent="0.2">
      <c r="A31" s="13" t="s">
        <v>25</v>
      </c>
      <c r="B31" s="3">
        <v>80000</v>
      </c>
      <c r="C31" s="3">
        <v>80000</v>
      </c>
      <c r="D31" s="3">
        <v>80000</v>
      </c>
      <c r="E31" s="3">
        <v>80000</v>
      </c>
      <c r="F31" s="3">
        <v>80000</v>
      </c>
      <c r="G31" s="3">
        <v>80000</v>
      </c>
      <c r="H31" s="3">
        <v>80000</v>
      </c>
      <c r="I31" s="3">
        <v>80000</v>
      </c>
      <c r="J31" s="3">
        <v>80000</v>
      </c>
      <c r="K31" s="3">
        <v>80000</v>
      </c>
      <c r="L31" s="3">
        <v>80000</v>
      </c>
      <c r="M31" s="3">
        <v>80000</v>
      </c>
      <c r="N31" s="34">
        <f t="shared" si="7"/>
        <v>960000</v>
      </c>
    </row>
    <row r="32" spans="1:15" s="7" customFormat="1" ht="16.5" customHeight="1" x14ac:dyDescent="0.2">
      <c r="A32" s="84" t="s">
        <v>0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4">
        <f t="shared" si="7"/>
        <v>0</v>
      </c>
    </row>
    <row r="33" spans="1:15" s="7" customFormat="1" ht="16.5" customHeight="1" x14ac:dyDescent="0.2">
      <c r="A33" s="84" t="s">
        <v>2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4">
        <f t="shared" si="7"/>
        <v>0</v>
      </c>
    </row>
    <row r="34" spans="1:15" s="7" customFormat="1" ht="16.5" customHeight="1" x14ac:dyDescent="0.2">
      <c r="A34" s="13" t="s">
        <v>27</v>
      </c>
      <c r="B34" s="3">
        <v>145000</v>
      </c>
      <c r="C34" s="3">
        <v>145000</v>
      </c>
      <c r="D34" s="3">
        <v>145000</v>
      </c>
      <c r="E34" s="3">
        <v>145000</v>
      </c>
      <c r="F34" s="3">
        <v>145000</v>
      </c>
      <c r="G34" s="3">
        <v>145000</v>
      </c>
      <c r="H34" s="3">
        <v>145000</v>
      </c>
      <c r="I34" s="3">
        <v>145000</v>
      </c>
      <c r="J34" s="3">
        <v>145000</v>
      </c>
      <c r="K34" s="3">
        <v>145000</v>
      </c>
      <c r="L34" s="3">
        <v>145000</v>
      </c>
      <c r="M34" s="3">
        <v>145000</v>
      </c>
      <c r="N34" s="34">
        <f t="shared" si="7"/>
        <v>1740000</v>
      </c>
    </row>
    <row r="35" spans="1:15" s="7" customFormat="1" ht="16.5" customHeight="1" x14ac:dyDescent="0.2">
      <c r="A35" s="13" t="s">
        <v>47</v>
      </c>
      <c r="B35" s="3">
        <v>100000</v>
      </c>
      <c r="C35" s="3">
        <v>100000</v>
      </c>
      <c r="D35" s="3">
        <v>100000</v>
      </c>
      <c r="E35" s="3">
        <v>100000</v>
      </c>
      <c r="F35" s="3">
        <v>100000</v>
      </c>
      <c r="G35" s="3">
        <v>100000</v>
      </c>
      <c r="H35" s="3">
        <v>100000</v>
      </c>
      <c r="I35" s="3">
        <v>100000</v>
      </c>
      <c r="J35" s="3">
        <v>100000</v>
      </c>
      <c r="K35" s="3">
        <v>100000</v>
      </c>
      <c r="L35" s="3">
        <v>100000</v>
      </c>
      <c r="M35" s="3">
        <v>100000</v>
      </c>
      <c r="N35" s="34">
        <f>SUM(B35:M35)</f>
        <v>1200000</v>
      </c>
    </row>
    <row r="36" spans="1:15" s="7" customFormat="1" ht="16.5" customHeight="1" x14ac:dyDescent="0.2">
      <c r="A36" s="13" t="s">
        <v>48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4">
        <f t="shared" ref="N36" si="9">SUM(B36:M36)</f>
        <v>0</v>
      </c>
    </row>
    <row r="37" spans="1:15" s="26" customFormat="1" ht="20.25" customHeight="1" x14ac:dyDescent="0.2">
      <c r="A37" s="87" t="s">
        <v>8</v>
      </c>
      <c r="B37" s="36">
        <f>SUM(B24:B36)</f>
        <v>5247270</v>
      </c>
      <c r="C37" s="36">
        <f t="shared" ref="C37:M37" si="10">SUM(C24:C36)</f>
        <v>5247271</v>
      </c>
      <c r="D37" s="36">
        <f t="shared" si="10"/>
        <v>5247272</v>
      </c>
      <c r="E37" s="36">
        <f t="shared" si="10"/>
        <v>5247273</v>
      </c>
      <c r="F37" s="36">
        <f t="shared" si="10"/>
        <v>5247274</v>
      </c>
      <c r="G37" s="36">
        <f t="shared" si="10"/>
        <v>5247275</v>
      </c>
      <c r="H37" s="36">
        <f t="shared" si="10"/>
        <v>5247276</v>
      </c>
      <c r="I37" s="36">
        <f t="shared" si="10"/>
        <v>5247277</v>
      </c>
      <c r="J37" s="36">
        <f t="shared" si="10"/>
        <v>5247278</v>
      </c>
      <c r="K37" s="36">
        <f t="shared" si="10"/>
        <v>5247279</v>
      </c>
      <c r="L37" s="36">
        <f t="shared" si="10"/>
        <v>5247280</v>
      </c>
      <c r="M37" s="36">
        <f t="shared" si="10"/>
        <v>5247281</v>
      </c>
      <c r="N37" s="37">
        <f>SUM(N24:N36)</f>
        <v>62967306</v>
      </c>
      <c r="O37" s="25"/>
    </row>
    <row r="38" spans="1:15" s="26" customFormat="1" ht="20.25" customHeight="1" thickBot="1" x14ac:dyDescent="0.25">
      <c r="A38" s="79" t="s">
        <v>12</v>
      </c>
      <c r="B38" s="42">
        <f>B22-B37</f>
        <v>1419130</v>
      </c>
      <c r="C38" s="42">
        <f>C22-C37</f>
        <v>1689129</v>
      </c>
      <c r="D38" s="42">
        <f>+D22-D37</f>
        <v>1959128</v>
      </c>
      <c r="E38" s="42">
        <f>E22-E37</f>
        <v>2229127</v>
      </c>
      <c r="F38" s="42">
        <f>F22-F37</f>
        <v>2499126</v>
      </c>
      <c r="G38" s="42">
        <f>+G22-G37</f>
        <v>2769125</v>
      </c>
      <c r="H38" s="42">
        <f t="shared" ref="H38:M38" si="11">H22-H37</f>
        <v>3039124</v>
      </c>
      <c r="I38" s="42">
        <f t="shared" si="11"/>
        <v>3309123</v>
      </c>
      <c r="J38" s="42">
        <f t="shared" si="11"/>
        <v>3579122</v>
      </c>
      <c r="K38" s="42">
        <f t="shared" si="11"/>
        <v>3849121</v>
      </c>
      <c r="L38" s="42">
        <f t="shared" si="11"/>
        <v>4119120</v>
      </c>
      <c r="M38" s="42">
        <f t="shared" si="11"/>
        <v>4389119</v>
      </c>
      <c r="N38" s="43">
        <f t="shared" ref="N38" si="12">N22-N37</f>
        <v>34849494</v>
      </c>
      <c r="O38" s="25"/>
    </row>
    <row r="39" spans="1:15" s="27" customFormat="1" ht="20.25" customHeight="1" thickBot="1" x14ac:dyDescent="0.3">
      <c r="A39" s="80" t="s">
        <v>28</v>
      </c>
      <c r="B39" s="30">
        <f>+'2019'!M40+'2020'!B38</f>
        <v>18784734</v>
      </c>
      <c r="C39" s="30">
        <f>+B39+C38</f>
        <v>20473863</v>
      </c>
      <c r="D39" s="30">
        <f>+C39+D38</f>
        <v>22432991</v>
      </c>
      <c r="E39" s="30">
        <f>+'2020'!D39+'2020'!E38</f>
        <v>24662118</v>
      </c>
      <c r="F39" s="30">
        <f t="shared" ref="F39:M39" si="13">+E39+F38</f>
        <v>27161244</v>
      </c>
      <c r="G39" s="30">
        <f t="shared" si="13"/>
        <v>29930369</v>
      </c>
      <c r="H39" s="30">
        <f t="shared" si="13"/>
        <v>32969493</v>
      </c>
      <c r="I39" s="30">
        <f t="shared" si="13"/>
        <v>36278616</v>
      </c>
      <c r="J39" s="30">
        <f t="shared" si="13"/>
        <v>39857738</v>
      </c>
      <c r="K39" s="30">
        <f t="shared" si="13"/>
        <v>43706859</v>
      </c>
      <c r="L39" s="30">
        <f t="shared" si="13"/>
        <v>47825979</v>
      </c>
      <c r="M39" s="30">
        <f t="shared" si="13"/>
        <v>52215098</v>
      </c>
      <c r="N39" s="32"/>
    </row>
    <row r="40" spans="1:15" x14ac:dyDescent="0.25">
      <c r="M40" s="20"/>
    </row>
    <row r="42" spans="1:15" ht="30" x14ac:dyDescent="0.25">
      <c r="A42" s="117" t="s">
        <v>72</v>
      </c>
    </row>
  </sheetData>
  <mergeCells count="5">
    <mergeCell ref="K3:L4"/>
    <mergeCell ref="M3:M4"/>
    <mergeCell ref="B7:G7"/>
    <mergeCell ref="H7:M7"/>
    <mergeCell ref="C1:N2"/>
  </mergeCells>
  <pageMargins left="1.7716535433070868" right="0.19685039370078741" top="0.27559055118110237" bottom="0.27559055118110237" header="0.15748031496062992" footer="0.15748031496062992"/>
  <pageSetup paperSize="5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view="pageBreakPreview" zoomScale="95" zoomScaleNormal="100" zoomScaleSheetLayoutView="95" workbookViewId="0">
      <selection activeCell="B8" sqref="B8"/>
    </sheetView>
  </sheetViews>
  <sheetFormatPr baseColWidth="10" defaultColWidth="9.140625" defaultRowHeight="15" x14ac:dyDescent="0.25"/>
  <cols>
    <col min="1" max="1" width="38.7109375" style="88" customWidth="1"/>
    <col min="2" max="8" width="12.7109375" style="1" customWidth="1"/>
    <col min="9" max="9" width="11.7109375" style="1" bestFit="1" customWidth="1"/>
    <col min="10" max="16384" width="9.140625" style="1"/>
  </cols>
  <sheetData>
    <row r="1" spans="1:8" ht="23.25" customHeight="1" x14ac:dyDescent="0.25">
      <c r="A1" s="81"/>
      <c r="B1" s="46"/>
      <c r="C1" s="108" t="s">
        <v>71</v>
      </c>
      <c r="D1" s="108"/>
      <c r="E1" s="108"/>
      <c r="F1" s="108"/>
      <c r="G1" s="108"/>
      <c r="H1" s="108"/>
    </row>
    <row r="2" spans="1:8" ht="15" customHeight="1" x14ac:dyDescent="0.25">
      <c r="A2" s="81"/>
      <c r="B2" s="46"/>
      <c r="C2" s="108"/>
      <c r="D2" s="108"/>
      <c r="E2" s="108"/>
      <c r="F2" s="108"/>
      <c r="G2" s="108"/>
      <c r="H2" s="108"/>
    </row>
    <row r="3" spans="1:8" ht="16.5" customHeight="1" thickBot="1" x14ac:dyDescent="0.4">
      <c r="A3" s="81"/>
      <c r="B3" s="2"/>
      <c r="C3" s="2"/>
      <c r="D3" s="2"/>
      <c r="E3" s="66"/>
      <c r="F3" s="66"/>
      <c r="G3" s="66"/>
    </row>
    <row r="4" spans="1:8" ht="27.75" customHeight="1" x14ac:dyDescent="0.25">
      <c r="A4" s="55" t="s">
        <v>58</v>
      </c>
      <c r="B4" s="62">
        <v>100000</v>
      </c>
      <c r="C4" s="2"/>
      <c r="D4" s="2"/>
      <c r="F4" s="58"/>
      <c r="G4" s="58"/>
    </row>
    <row r="5" spans="1:8" ht="27.75" customHeight="1" x14ac:dyDescent="0.25">
      <c r="A5" s="56" t="s">
        <v>59</v>
      </c>
      <c r="B5" s="63">
        <v>120000</v>
      </c>
      <c r="C5" s="103" t="s">
        <v>65</v>
      </c>
      <c r="D5" s="2"/>
      <c r="F5" s="60"/>
      <c r="G5" s="60"/>
    </row>
    <row r="6" spans="1:8" s="7" customFormat="1" ht="27.75" customHeight="1" thickBot="1" x14ac:dyDescent="0.25">
      <c r="A6" s="57" t="s">
        <v>13</v>
      </c>
      <c r="B6" s="91">
        <f>SUM(B4:H5)</f>
        <v>220000</v>
      </c>
      <c r="C6" s="4"/>
      <c r="D6" s="4"/>
      <c r="F6" s="58"/>
      <c r="G6" s="58"/>
    </row>
    <row r="7" spans="1:8" s="7" customFormat="1" ht="16.5" customHeight="1" thickBot="1" x14ac:dyDescent="0.25">
      <c r="A7" s="82"/>
      <c r="B7" s="105" t="s">
        <v>49</v>
      </c>
      <c r="C7" s="106"/>
      <c r="D7" s="106"/>
      <c r="E7" s="106"/>
      <c r="F7" s="106"/>
      <c r="G7" s="106"/>
      <c r="H7" s="61"/>
    </row>
    <row r="8" spans="1:8" s="7" customFormat="1" ht="16.5" customHeight="1" x14ac:dyDescent="0.2">
      <c r="A8" s="83" t="s">
        <v>10</v>
      </c>
      <c r="B8" s="28" t="s">
        <v>29</v>
      </c>
      <c r="C8" s="28" t="s">
        <v>30</v>
      </c>
      <c r="D8" s="28" t="s">
        <v>31</v>
      </c>
      <c r="E8" s="28" t="s">
        <v>32</v>
      </c>
      <c r="F8" s="28" t="s">
        <v>33</v>
      </c>
      <c r="G8" s="28" t="s">
        <v>34</v>
      </c>
      <c r="H8" s="29" t="s">
        <v>6</v>
      </c>
    </row>
    <row r="9" spans="1:8" s="7" customFormat="1" ht="28.5" customHeight="1" x14ac:dyDescent="0.2">
      <c r="A9" s="13" t="s">
        <v>58</v>
      </c>
      <c r="B9" s="18">
        <f>100000*B10</f>
        <v>1000000</v>
      </c>
      <c r="C9" s="18">
        <f t="shared" ref="C9:D9" si="0">100000*C10</f>
        <v>1000000</v>
      </c>
      <c r="D9" s="18">
        <f t="shared" si="0"/>
        <v>1000000</v>
      </c>
      <c r="E9" s="18">
        <v>0</v>
      </c>
      <c r="F9" s="18">
        <v>0</v>
      </c>
      <c r="G9" s="18">
        <v>0</v>
      </c>
      <c r="H9" s="34">
        <f>SUM(B9:G9)</f>
        <v>3000000</v>
      </c>
    </row>
    <row r="10" spans="1:8" s="7" customFormat="1" ht="19.5" customHeight="1" x14ac:dyDescent="0.2">
      <c r="A10" s="73" t="s">
        <v>19</v>
      </c>
      <c r="B10" s="19">
        <v>10</v>
      </c>
      <c r="C10" s="19">
        <v>10</v>
      </c>
      <c r="D10" s="19">
        <v>10</v>
      </c>
      <c r="E10" s="18">
        <v>0</v>
      </c>
      <c r="F10" s="18">
        <v>0</v>
      </c>
      <c r="G10" s="18">
        <v>0</v>
      </c>
      <c r="H10" s="34"/>
    </row>
    <row r="11" spans="1:8" s="7" customFormat="1" ht="19.5" customHeight="1" x14ac:dyDescent="0.2">
      <c r="A11" s="84" t="s">
        <v>4</v>
      </c>
      <c r="B11" s="16">
        <f>'2020'!M11+B10</f>
        <v>693</v>
      </c>
      <c r="C11" s="16">
        <f>B11+C10</f>
        <v>703</v>
      </c>
      <c r="D11" s="16">
        <f>C11+D10</f>
        <v>713</v>
      </c>
      <c r="E11" s="18">
        <v>0</v>
      </c>
      <c r="F11" s="18">
        <v>0</v>
      </c>
      <c r="G11" s="18">
        <v>0</v>
      </c>
      <c r="H11" s="34"/>
    </row>
    <row r="12" spans="1:8" s="7" customFormat="1" ht="54" customHeight="1" x14ac:dyDescent="0.2">
      <c r="A12" s="13" t="s">
        <v>68</v>
      </c>
      <c r="B12" s="19">
        <f>12000*B10</f>
        <v>120000</v>
      </c>
      <c r="C12" s="19">
        <f t="shared" ref="C12:D12" si="1">12000*C10</f>
        <v>120000</v>
      </c>
      <c r="D12" s="19">
        <f t="shared" si="1"/>
        <v>120000</v>
      </c>
      <c r="E12" s="18">
        <v>0</v>
      </c>
      <c r="F12" s="18">
        <v>0</v>
      </c>
      <c r="G12" s="18">
        <v>0</v>
      </c>
      <c r="H12" s="34"/>
    </row>
    <row r="13" spans="1:8" s="7" customFormat="1" ht="36.75" customHeight="1" x14ac:dyDescent="0.2">
      <c r="A13" s="13" t="s">
        <v>62</v>
      </c>
      <c r="B13" s="19">
        <f>10800*('2020'!M11-$G$10)</f>
        <v>7376400</v>
      </c>
      <c r="C13" s="19">
        <f>10800*(B11-$G$10)</f>
        <v>7484400</v>
      </c>
      <c r="D13" s="19">
        <f>10800*(C11-$G$10)</f>
        <v>7592400</v>
      </c>
      <c r="E13" s="18">
        <v>0</v>
      </c>
      <c r="F13" s="18">
        <v>0</v>
      </c>
      <c r="G13" s="18">
        <v>0</v>
      </c>
      <c r="H13" s="34"/>
    </row>
    <row r="14" spans="1:8" s="7" customFormat="1" ht="19.5" customHeight="1" x14ac:dyDescent="0.2">
      <c r="A14" s="13" t="s">
        <v>14</v>
      </c>
      <c r="B14" s="16">
        <f>SUM(B12:B13)</f>
        <v>7496400</v>
      </c>
      <c r="C14" s="16">
        <f t="shared" ref="C14:D14" si="2">SUM(C12:C13)</f>
        <v>7604400</v>
      </c>
      <c r="D14" s="16">
        <f t="shared" si="2"/>
        <v>7712400</v>
      </c>
      <c r="E14" s="18">
        <v>0</v>
      </c>
      <c r="F14" s="18">
        <v>0</v>
      </c>
      <c r="G14" s="18">
        <v>0</v>
      </c>
      <c r="H14" s="34">
        <f>SUM(B14:G14)</f>
        <v>22813200</v>
      </c>
    </row>
    <row r="15" spans="1:8" s="7" customFormat="1" ht="19.5" customHeight="1" x14ac:dyDescent="0.2">
      <c r="A15" s="13" t="s">
        <v>15</v>
      </c>
      <c r="B15" s="17">
        <v>0</v>
      </c>
      <c r="C15" s="17">
        <v>0</v>
      </c>
      <c r="D15" s="17">
        <v>0</v>
      </c>
      <c r="E15" s="18">
        <v>0</v>
      </c>
      <c r="F15" s="18">
        <v>0</v>
      </c>
      <c r="G15" s="18">
        <v>0</v>
      </c>
      <c r="H15" s="34">
        <f t="shared" ref="H15:H21" ca="1" si="3">SUM(E15:K15)</f>
        <v>0</v>
      </c>
    </row>
    <row r="16" spans="1:8" s="7" customFormat="1" ht="19.5" customHeight="1" x14ac:dyDescent="0.2">
      <c r="A16" s="13" t="s">
        <v>20</v>
      </c>
      <c r="B16" s="17">
        <v>0</v>
      </c>
      <c r="C16" s="17">
        <v>0</v>
      </c>
      <c r="D16" s="17">
        <v>0</v>
      </c>
      <c r="E16" s="18">
        <v>0</v>
      </c>
      <c r="F16" s="18">
        <v>0</v>
      </c>
      <c r="G16" s="18">
        <v>0</v>
      </c>
      <c r="H16" s="34">
        <f t="shared" ca="1" si="3"/>
        <v>0</v>
      </c>
    </row>
    <row r="17" spans="1:9" s="7" customFormat="1" ht="19.5" customHeight="1" x14ac:dyDescent="0.2">
      <c r="A17" s="13" t="s">
        <v>26</v>
      </c>
      <c r="B17" s="17">
        <v>0</v>
      </c>
      <c r="C17" s="17">
        <v>0</v>
      </c>
      <c r="D17" s="17">
        <v>0</v>
      </c>
      <c r="E17" s="18">
        <v>0</v>
      </c>
      <c r="F17" s="18">
        <v>0</v>
      </c>
      <c r="G17" s="18">
        <v>0</v>
      </c>
      <c r="H17" s="34">
        <f t="shared" ca="1" si="3"/>
        <v>0</v>
      </c>
    </row>
    <row r="18" spans="1:9" s="7" customFormat="1" ht="24.75" customHeight="1" x14ac:dyDescent="0.2">
      <c r="A18" s="13" t="s">
        <v>21</v>
      </c>
      <c r="B18" s="17">
        <v>0</v>
      </c>
      <c r="C18" s="17">
        <v>0</v>
      </c>
      <c r="D18" s="17">
        <v>0</v>
      </c>
      <c r="E18" s="18">
        <v>0</v>
      </c>
      <c r="F18" s="18">
        <v>0</v>
      </c>
      <c r="G18" s="18">
        <v>0</v>
      </c>
      <c r="H18" s="34">
        <f t="shared" ca="1" si="3"/>
        <v>0</v>
      </c>
    </row>
    <row r="19" spans="1:9" s="7" customFormat="1" ht="25.5" customHeight="1" x14ac:dyDescent="0.2">
      <c r="A19" s="13" t="s">
        <v>22</v>
      </c>
      <c r="B19" s="17">
        <v>0</v>
      </c>
      <c r="C19" s="17">
        <v>0</v>
      </c>
      <c r="D19" s="17">
        <v>0</v>
      </c>
      <c r="E19" s="18">
        <v>0</v>
      </c>
      <c r="F19" s="18">
        <v>0</v>
      </c>
      <c r="G19" s="18">
        <v>0</v>
      </c>
      <c r="H19" s="34">
        <f t="shared" ca="1" si="3"/>
        <v>0</v>
      </c>
    </row>
    <row r="20" spans="1:9" s="7" customFormat="1" ht="19.5" customHeight="1" x14ac:dyDescent="0.2">
      <c r="A20" s="84" t="s">
        <v>7</v>
      </c>
      <c r="B20" s="17">
        <v>0</v>
      </c>
      <c r="C20" s="17">
        <v>0</v>
      </c>
      <c r="D20" s="17">
        <v>0</v>
      </c>
      <c r="E20" s="18">
        <v>0</v>
      </c>
      <c r="F20" s="18">
        <v>0</v>
      </c>
      <c r="G20" s="18">
        <v>0</v>
      </c>
      <c r="H20" s="34">
        <f t="shared" ca="1" si="3"/>
        <v>0</v>
      </c>
    </row>
    <row r="21" spans="1:9" s="7" customFormat="1" ht="19.5" customHeight="1" x14ac:dyDescent="0.2">
      <c r="A21" s="13" t="s">
        <v>16</v>
      </c>
      <c r="B21" s="17">
        <v>0</v>
      </c>
      <c r="C21" s="17">
        <v>0</v>
      </c>
      <c r="D21" s="17">
        <v>0</v>
      </c>
      <c r="E21" s="18">
        <v>0</v>
      </c>
      <c r="F21" s="18">
        <v>0</v>
      </c>
      <c r="G21" s="18">
        <v>0</v>
      </c>
      <c r="H21" s="34">
        <f t="shared" ca="1" si="3"/>
        <v>0</v>
      </c>
    </row>
    <row r="22" spans="1:9" s="7" customFormat="1" ht="21.75" customHeight="1" x14ac:dyDescent="0.2">
      <c r="A22" s="85" t="s">
        <v>5</v>
      </c>
      <c r="B22" s="36">
        <f>B9+B14+B15+B16+B17+B18+B19+B20+B21</f>
        <v>8496400</v>
      </c>
      <c r="C22" s="36">
        <f>C9+C14+C15+C16+C17+C18+C19+C20+C21</f>
        <v>8604400</v>
      </c>
      <c r="D22" s="36">
        <f>D9+D14+D15+D16+D17+D18+D19+D20+D21</f>
        <v>8712400</v>
      </c>
      <c r="E22" s="36">
        <f t="shared" ref="E22:G22" si="4">E9+E14+E15+E16+E17+E18+E19+E20+E21</f>
        <v>0</v>
      </c>
      <c r="F22" s="36">
        <f t="shared" si="4"/>
        <v>0</v>
      </c>
      <c r="G22" s="36">
        <f t="shared" si="4"/>
        <v>0</v>
      </c>
      <c r="H22" s="36">
        <f>SUM(B22:D22)</f>
        <v>25813200</v>
      </c>
      <c r="I22" s="9">
        <f>+H9+H14</f>
        <v>25813200</v>
      </c>
    </row>
    <row r="23" spans="1:9" s="7" customFormat="1" ht="16.5" customHeight="1" x14ac:dyDescent="0.2">
      <c r="A23" s="86" t="s">
        <v>11</v>
      </c>
      <c r="B23" s="3"/>
      <c r="C23" s="3"/>
      <c r="D23" s="3"/>
      <c r="E23" s="18">
        <v>0</v>
      </c>
      <c r="F23" s="18">
        <v>0</v>
      </c>
      <c r="G23" s="18">
        <v>0</v>
      </c>
      <c r="H23" s="39"/>
    </row>
    <row r="24" spans="1:9" s="7" customFormat="1" ht="16.5" customHeight="1" x14ac:dyDescent="0.2">
      <c r="A24" s="84" t="s">
        <v>9</v>
      </c>
      <c r="B24" s="8">
        <v>2041123</v>
      </c>
      <c r="C24" s="8">
        <v>2041123</v>
      </c>
      <c r="D24" s="8">
        <v>2041123</v>
      </c>
      <c r="E24" s="18">
        <v>0</v>
      </c>
      <c r="F24" s="18">
        <v>0</v>
      </c>
      <c r="G24" s="18">
        <v>0</v>
      </c>
      <c r="H24" s="34">
        <f t="shared" ref="H24:H36" si="5">SUM(B24:G24)</f>
        <v>6123369</v>
      </c>
    </row>
    <row r="25" spans="1:9" s="7" customFormat="1" ht="16.5" customHeight="1" x14ac:dyDescent="0.2">
      <c r="A25" s="84" t="s">
        <v>3</v>
      </c>
      <c r="B25" s="8">
        <v>2041123</v>
      </c>
      <c r="C25" s="8">
        <v>2041123</v>
      </c>
      <c r="D25" s="8">
        <v>2041123</v>
      </c>
      <c r="E25" s="18">
        <v>0</v>
      </c>
      <c r="F25" s="18">
        <v>0</v>
      </c>
      <c r="G25" s="18">
        <v>0</v>
      </c>
      <c r="H25" s="34">
        <f t="shared" si="5"/>
        <v>6123369</v>
      </c>
    </row>
    <row r="26" spans="1:9" s="7" customFormat="1" ht="16.5" customHeight="1" x14ac:dyDescent="0.2">
      <c r="A26" s="84" t="s">
        <v>1</v>
      </c>
      <c r="B26" s="8">
        <v>648288</v>
      </c>
      <c r="C26" s="8">
        <v>648288</v>
      </c>
      <c r="D26" s="8">
        <v>648288</v>
      </c>
      <c r="E26" s="18">
        <v>0</v>
      </c>
      <c r="F26" s="18">
        <v>0</v>
      </c>
      <c r="G26" s="18">
        <v>0</v>
      </c>
      <c r="H26" s="34">
        <f t="shared" si="5"/>
        <v>1944864</v>
      </c>
    </row>
    <row r="27" spans="1:9" s="7" customFormat="1" ht="16.5" customHeight="1" x14ac:dyDescent="0.2">
      <c r="A27" s="13" t="s">
        <v>17</v>
      </c>
      <c r="B27" s="8">
        <v>0</v>
      </c>
      <c r="C27" s="8">
        <v>0</v>
      </c>
      <c r="D27" s="8">
        <v>0</v>
      </c>
      <c r="E27" s="18">
        <v>0</v>
      </c>
      <c r="F27" s="18">
        <v>0</v>
      </c>
      <c r="G27" s="18">
        <v>0</v>
      </c>
      <c r="H27" s="34">
        <f t="shared" si="5"/>
        <v>0</v>
      </c>
    </row>
    <row r="28" spans="1:9" s="7" customFormat="1" ht="16.5" customHeight="1" x14ac:dyDescent="0.2">
      <c r="A28" s="13" t="s">
        <v>23</v>
      </c>
      <c r="B28" s="3">
        <v>0</v>
      </c>
      <c r="C28" s="3">
        <v>0</v>
      </c>
      <c r="D28" s="3">
        <v>0</v>
      </c>
      <c r="E28" s="18">
        <v>0</v>
      </c>
      <c r="F28" s="18">
        <v>0</v>
      </c>
      <c r="G28" s="18">
        <v>0</v>
      </c>
      <c r="H28" s="34">
        <f t="shared" si="5"/>
        <v>0</v>
      </c>
    </row>
    <row r="29" spans="1:9" s="7" customFormat="1" ht="16.5" customHeight="1" x14ac:dyDescent="0.2">
      <c r="A29" s="13" t="s">
        <v>18</v>
      </c>
      <c r="B29" s="3">
        <v>0</v>
      </c>
      <c r="C29" s="3">
        <v>0</v>
      </c>
      <c r="D29" s="3">
        <v>0</v>
      </c>
      <c r="E29" s="18">
        <v>0</v>
      </c>
      <c r="F29" s="18">
        <v>0</v>
      </c>
      <c r="G29" s="18">
        <v>0</v>
      </c>
      <c r="H29" s="34">
        <f t="shared" si="5"/>
        <v>0</v>
      </c>
    </row>
    <row r="30" spans="1:9" s="7" customFormat="1" ht="16.5" customHeight="1" x14ac:dyDescent="0.2">
      <c r="A30" s="13" t="s">
        <v>24</v>
      </c>
      <c r="B30" s="3">
        <v>0</v>
      </c>
      <c r="C30" s="3">
        <v>0</v>
      </c>
      <c r="D30" s="3">
        <v>0</v>
      </c>
      <c r="E30" s="18">
        <v>0</v>
      </c>
      <c r="F30" s="18">
        <v>0</v>
      </c>
      <c r="G30" s="18">
        <v>0</v>
      </c>
      <c r="H30" s="34">
        <f t="shared" si="5"/>
        <v>0</v>
      </c>
    </row>
    <row r="31" spans="1:9" s="7" customFormat="1" ht="16.5" customHeight="1" x14ac:dyDescent="0.2">
      <c r="A31" s="13" t="s">
        <v>25</v>
      </c>
      <c r="B31" s="3">
        <v>80000</v>
      </c>
      <c r="C31" s="3">
        <v>80000</v>
      </c>
      <c r="D31" s="3">
        <v>80000</v>
      </c>
      <c r="E31" s="18">
        <v>0</v>
      </c>
      <c r="F31" s="18">
        <v>0</v>
      </c>
      <c r="G31" s="18">
        <v>0</v>
      </c>
      <c r="H31" s="34">
        <f t="shared" si="5"/>
        <v>240000</v>
      </c>
    </row>
    <row r="32" spans="1:9" s="7" customFormat="1" ht="16.5" customHeight="1" x14ac:dyDescent="0.2">
      <c r="A32" s="84" t="s">
        <v>0</v>
      </c>
      <c r="B32" s="3"/>
      <c r="C32" s="3"/>
      <c r="D32" s="3"/>
      <c r="E32" s="18">
        <v>0</v>
      </c>
      <c r="F32" s="18">
        <v>0</v>
      </c>
      <c r="G32" s="18">
        <v>0</v>
      </c>
      <c r="H32" s="34">
        <f t="shared" si="5"/>
        <v>0</v>
      </c>
    </row>
    <row r="33" spans="1:9" s="7" customFormat="1" ht="16.5" customHeight="1" x14ac:dyDescent="0.2">
      <c r="A33" s="84" t="s">
        <v>2</v>
      </c>
      <c r="B33" s="3"/>
      <c r="C33" s="3"/>
      <c r="D33" s="3"/>
      <c r="E33" s="18">
        <v>0</v>
      </c>
      <c r="F33" s="18">
        <v>0</v>
      </c>
      <c r="G33" s="18">
        <v>0</v>
      </c>
      <c r="H33" s="34">
        <f t="shared" si="5"/>
        <v>0</v>
      </c>
    </row>
    <row r="34" spans="1:9" s="7" customFormat="1" ht="16.5" customHeight="1" x14ac:dyDescent="0.2">
      <c r="A34" s="13" t="s">
        <v>27</v>
      </c>
      <c r="B34" s="3">
        <v>120000</v>
      </c>
      <c r="C34" s="3">
        <v>120000</v>
      </c>
      <c r="D34" s="3">
        <v>120000</v>
      </c>
      <c r="E34" s="18">
        <v>0</v>
      </c>
      <c r="F34" s="18">
        <v>0</v>
      </c>
      <c r="G34" s="18">
        <v>0</v>
      </c>
      <c r="H34" s="34">
        <f t="shared" si="5"/>
        <v>360000</v>
      </c>
    </row>
    <row r="35" spans="1:9" s="7" customFormat="1" ht="16.5" customHeight="1" x14ac:dyDescent="0.2">
      <c r="A35" s="13" t="s">
        <v>47</v>
      </c>
      <c r="B35" s="3">
        <v>0</v>
      </c>
      <c r="C35" s="3">
        <v>0</v>
      </c>
      <c r="D35" s="3">
        <v>0</v>
      </c>
      <c r="E35" s="18">
        <v>0</v>
      </c>
      <c r="F35" s="18">
        <v>0</v>
      </c>
      <c r="G35" s="18">
        <v>0</v>
      </c>
      <c r="H35" s="34">
        <f t="shared" si="5"/>
        <v>0</v>
      </c>
    </row>
    <row r="36" spans="1:9" s="7" customFormat="1" ht="16.5" customHeight="1" x14ac:dyDescent="0.2">
      <c r="A36" s="13" t="s">
        <v>48</v>
      </c>
      <c r="B36" s="3">
        <v>0</v>
      </c>
      <c r="C36" s="3">
        <v>0</v>
      </c>
      <c r="D36" s="3">
        <v>0</v>
      </c>
      <c r="E36" s="18">
        <v>0</v>
      </c>
      <c r="F36" s="18">
        <v>0</v>
      </c>
      <c r="G36" s="18">
        <v>0</v>
      </c>
      <c r="H36" s="34">
        <f t="shared" si="5"/>
        <v>0</v>
      </c>
    </row>
    <row r="37" spans="1:9" s="26" customFormat="1" ht="20.25" customHeight="1" x14ac:dyDescent="0.2">
      <c r="A37" s="87" t="s">
        <v>8</v>
      </c>
      <c r="B37" s="36">
        <f>SUM(B24:B36)</f>
        <v>4930534</v>
      </c>
      <c r="C37" s="36">
        <f t="shared" ref="C37:D37" si="6">SUM(C24:C36)</f>
        <v>4930534</v>
      </c>
      <c r="D37" s="36">
        <f t="shared" si="6"/>
        <v>4930534</v>
      </c>
      <c r="E37" s="36">
        <f t="shared" ref="E37:G37" si="7">SUM(E24:E36)</f>
        <v>0</v>
      </c>
      <c r="F37" s="36">
        <f t="shared" si="7"/>
        <v>0</v>
      </c>
      <c r="G37" s="36">
        <f t="shared" si="7"/>
        <v>0</v>
      </c>
      <c r="H37" s="37">
        <f>SUM(H24:H36)</f>
        <v>14791602</v>
      </c>
      <c r="I37" s="25"/>
    </row>
    <row r="38" spans="1:9" s="26" customFormat="1" ht="20.25" customHeight="1" thickBot="1" x14ac:dyDescent="0.25">
      <c r="A38" s="79" t="s">
        <v>12</v>
      </c>
      <c r="B38" s="42">
        <f>B22-B37</f>
        <v>3565866</v>
      </c>
      <c r="C38" s="42">
        <f>C22-C37</f>
        <v>3673866</v>
      </c>
      <c r="D38" s="42">
        <f>+D22-D37</f>
        <v>3781866</v>
      </c>
      <c r="E38" s="42">
        <f>E22-E37</f>
        <v>0</v>
      </c>
      <c r="F38" s="42">
        <f>F22-F37</f>
        <v>0</v>
      </c>
      <c r="G38" s="42">
        <f>+G22-G37</f>
        <v>0</v>
      </c>
      <c r="H38" s="43">
        <f t="shared" ref="H38" si="8">H22-H37</f>
        <v>11021598</v>
      </c>
      <c r="I38" s="25"/>
    </row>
    <row r="39" spans="1:9" s="27" customFormat="1" ht="20.25" customHeight="1" thickBot="1" x14ac:dyDescent="0.3">
      <c r="A39" s="80" t="s">
        <v>28</v>
      </c>
      <c r="B39" s="30">
        <f>+'2020'!M39+'2021'!B38</f>
        <v>55780964</v>
      </c>
      <c r="C39" s="30">
        <f>+B39+C38</f>
        <v>59454830</v>
      </c>
      <c r="D39" s="30">
        <f t="shared" ref="D39" si="9">+C39+D38</f>
        <v>63236696</v>
      </c>
      <c r="E39" s="30"/>
      <c r="F39" s="30"/>
      <c r="G39" s="30"/>
      <c r="H39" s="32">
        <f>+D39</f>
        <v>63236696</v>
      </c>
    </row>
    <row r="40" spans="1:9" x14ac:dyDescent="0.25">
      <c r="H40" s="20"/>
    </row>
    <row r="41" spans="1:9" ht="30" x14ac:dyDescent="0.25">
      <c r="A41" s="117" t="s">
        <v>72</v>
      </c>
    </row>
  </sheetData>
  <mergeCells count="2">
    <mergeCell ref="B7:G7"/>
    <mergeCell ref="C1:H2"/>
  </mergeCells>
  <pageMargins left="1.92" right="0.35433070866141736" top="0.43307086614173229" bottom="0.23622047244094491" header="0.31496062992125984" footer="0.19685039370078741"/>
  <pageSetup scale="71" orientation="landscape" r:id="rId1"/>
  <rowBreaks count="1" manualBreakCount="1">
    <brk id="39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view="pageBreakPreview" zoomScaleNormal="100" zoomScaleSheetLayoutView="100" workbookViewId="0">
      <selection activeCell="A2" sqref="A2"/>
    </sheetView>
  </sheetViews>
  <sheetFormatPr baseColWidth="10" defaultColWidth="9.140625" defaultRowHeight="15" x14ac:dyDescent="0.25"/>
  <cols>
    <col min="1" max="1" width="35.5703125" style="15" customWidth="1"/>
    <col min="2" max="4" width="13.28515625" style="1" customWidth="1"/>
    <col min="5" max="5" width="12.7109375" style="1" customWidth="1"/>
    <col min="6" max="16384" width="9.140625" style="1"/>
  </cols>
  <sheetData>
    <row r="1" spans="1:14" ht="23.25" customHeight="1" x14ac:dyDescent="0.35">
      <c r="A1" s="108" t="s">
        <v>76</v>
      </c>
      <c r="B1" s="108"/>
      <c r="C1" s="108"/>
      <c r="D1" s="108"/>
      <c r="E1" s="108"/>
      <c r="F1" s="89"/>
      <c r="G1" s="89"/>
      <c r="H1" s="89"/>
      <c r="I1" s="89"/>
      <c r="J1" s="89"/>
      <c r="K1" s="89"/>
      <c r="L1" s="89"/>
      <c r="M1" s="23"/>
      <c r="N1" s="23"/>
    </row>
    <row r="2" spans="1:14" ht="1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4" s="7" customFormat="1" ht="23.25" x14ac:dyDescent="0.35">
      <c r="A3" s="110" t="s">
        <v>41</v>
      </c>
      <c r="B3" s="110"/>
      <c r="C3" s="110"/>
      <c r="D3" s="110"/>
    </row>
    <row r="4" spans="1:14" s="7" customFormat="1" ht="24" thickBot="1" x14ac:dyDescent="0.4">
      <c r="A4" s="24"/>
      <c r="B4" s="65">
        <v>2018</v>
      </c>
      <c r="C4" s="65">
        <v>2019</v>
      </c>
      <c r="D4" s="67">
        <v>2020</v>
      </c>
      <c r="E4" s="67">
        <v>2021</v>
      </c>
    </row>
    <row r="5" spans="1:14" s="7" customFormat="1" ht="12" x14ac:dyDescent="0.2">
      <c r="A5" s="12" t="s">
        <v>10</v>
      </c>
      <c r="B5" s="52" t="s">
        <v>42</v>
      </c>
      <c r="C5" s="52" t="s">
        <v>42</v>
      </c>
      <c r="D5" s="52" t="s">
        <v>42</v>
      </c>
      <c r="E5" s="52" t="s">
        <v>42</v>
      </c>
    </row>
    <row r="6" spans="1:14" s="7" customFormat="1" ht="24" x14ac:dyDescent="0.25">
      <c r="A6" s="13" t="s">
        <v>58</v>
      </c>
      <c r="B6" s="51">
        <f>+'2018'!N9</f>
        <v>11300000</v>
      </c>
      <c r="C6" s="47">
        <f>+'2019'!N9</f>
        <v>27000000</v>
      </c>
      <c r="D6" s="47">
        <f>+'2020'!N9</f>
        <v>30000000</v>
      </c>
      <c r="E6" s="47">
        <f>+'2021'!H9</f>
        <v>3000000</v>
      </c>
    </row>
    <row r="7" spans="1:14" s="7" customFormat="1" x14ac:dyDescent="0.25">
      <c r="A7" s="73" t="s">
        <v>19</v>
      </c>
      <c r="B7" s="51"/>
      <c r="C7" s="47"/>
      <c r="D7" s="47"/>
      <c r="E7" s="47"/>
    </row>
    <row r="8" spans="1:14" s="7" customFormat="1" x14ac:dyDescent="0.25">
      <c r="A8" s="84" t="s">
        <v>4</v>
      </c>
      <c r="B8" s="51">
        <f>+'2018'!N16</f>
        <v>30420000</v>
      </c>
      <c r="C8" s="47">
        <f>+'2019'!N15</f>
        <v>47608800</v>
      </c>
      <c r="D8" s="47">
        <f>+'2020'!N14</f>
        <v>67816800</v>
      </c>
      <c r="E8" s="47">
        <f>+'2021'!H14</f>
        <v>22813200</v>
      </c>
    </row>
    <row r="9" spans="1:14" s="7" customFormat="1" x14ac:dyDescent="0.25">
      <c r="A9" s="13" t="s">
        <v>14</v>
      </c>
      <c r="B9" s="51"/>
      <c r="C9" s="47"/>
      <c r="D9" s="47"/>
      <c r="E9" s="47"/>
    </row>
    <row r="10" spans="1:14" s="7" customFormat="1" x14ac:dyDescent="0.25">
      <c r="A10" s="13" t="s">
        <v>15</v>
      </c>
      <c r="B10" s="51"/>
      <c r="C10" s="47"/>
      <c r="D10" s="47"/>
      <c r="E10" s="47"/>
    </row>
    <row r="11" spans="1:14" s="7" customFormat="1" x14ac:dyDescent="0.25">
      <c r="A11" s="13" t="s">
        <v>20</v>
      </c>
      <c r="B11" s="51"/>
      <c r="C11" s="47"/>
      <c r="D11" s="47"/>
      <c r="E11" s="47"/>
    </row>
    <row r="12" spans="1:14" s="7" customFormat="1" x14ac:dyDescent="0.25">
      <c r="A12" s="13" t="s">
        <v>26</v>
      </c>
      <c r="B12" s="51"/>
      <c r="C12" s="47"/>
      <c r="D12" s="47"/>
      <c r="E12" s="47"/>
    </row>
    <row r="13" spans="1:14" s="7" customFormat="1" x14ac:dyDescent="0.25">
      <c r="A13" s="13" t="s">
        <v>21</v>
      </c>
      <c r="B13" s="51"/>
      <c r="C13" s="47"/>
      <c r="D13" s="47"/>
      <c r="E13" s="47"/>
    </row>
    <row r="14" spans="1:14" s="7" customFormat="1" x14ac:dyDescent="0.25">
      <c r="A14" s="13" t="s">
        <v>22</v>
      </c>
      <c r="B14" s="51"/>
      <c r="C14" s="47"/>
      <c r="D14" s="47"/>
      <c r="E14" s="47"/>
    </row>
    <row r="15" spans="1:14" s="7" customFormat="1" x14ac:dyDescent="0.25">
      <c r="A15" s="84" t="s">
        <v>7</v>
      </c>
      <c r="B15" s="51"/>
      <c r="C15" s="47"/>
      <c r="D15" s="47"/>
      <c r="E15" s="47"/>
    </row>
    <row r="16" spans="1:14" s="7" customFormat="1" x14ac:dyDescent="0.25">
      <c r="A16" s="13" t="s">
        <v>16</v>
      </c>
      <c r="B16" s="51"/>
      <c r="C16" s="47"/>
      <c r="D16" s="47"/>
      <c r="E16" s="47"/>
    </row>
    <row r="17" spans="1:5" s="7" customFormat="1" x14ac:dyDescent="0.25">
      <c r="A17" s="35" t="s">
        <v>5</v>
      </c>
      <c r="B17" s="44">
        <f>SUM(B6:B16)</f>
        <v>41720000</v>
      </c>
      <c r="C17" s="44">
        <f>SUM(C6:C16)</f>
        <v>74608800</v>
      </c>
      <c r="D17" s="44">
        <f>SUM(D6:D16)</f>
        <v>97816800</v>
      </c>
      <c r="E17" s="44">
        <f>SUM(E6:E16)</f>
        <v>25813200</v>
      </c>
    </row>
    <row r="18" spans="1:5" s="7" customFormat="1" ht="14.25" x14ac:dyDescent="0.2">
      <c r="A18" s="14" t="s">
        <v>11</v>
      </c>
      <c r="B18" s="49"/>
      <c r="C18" s="49"/>
      <c r="D18" s="49"/>
      <c r="E18" s="49"/>
    </row>
    <row r="19" spans="1:5" s="7" customFormat="1" x14ac:dyDescent="0.25">
      <c r="A19" s="84" t="s">
        <v>9</v>
      </c>
      <c r="B19" s="51">
        <f>+'2018'!N26</f>
        <v>14787934</v>
      </c>
      <c r="C19" s="47">
        <f>+'2019'!N25</f>
        <v>25350744</v>
      </c>
      <c r="D19" s="47">
        <f>+'2020'!N24</f>
        <v>25350744</v>
      </c>
      <c r="E19" s="47">
        <f>+'2021'!H24</f>
        <v>6123369</v>
      </c>
    </row>
    <row r="20" spans="1:5" s="7" customFormat="1" x14ac:dyDescent="0.25">
      <c r="A20" s="84" t="s">
        <v>3</v>
      </c>
      <c r="B20" s="51">
        <f>+'2018'!N27</f>
        <v>14787934</v>
      </c>
      <c r="C20" s="47">
        <f>+'2019'!N26</f>
        <v>25350744</v>
      </c>
      <c r="D20" s="47">
        <f>+'2020'!N25</f>
        <v>25350744</v>
      </c>
      <c r="E20" s="47">
        <f>+'2021'!H25</f>
        <v>6123369</v>
      </c>
    </row>
    <row r="21" spans="1:5" s="7" customFormat="1" x14ac:dyDescent="0.25">
      <c r="A21" s="84" t="s">
        <v>1</v>
      </c>
      <c r="B21" s="51">
        <f>+'2018'!N28</f>
        <v>4880022</v>
      </c>
      <c r="C21" s="47">
        <f>+'2019'!N27</f>
        <v>8365752</v>
      </c>
      <c r="D21" s="47">
        <f>+'2020'!N26</f>
        <v>8365752</v>
      </c>
      <c r="E21" s="47">
        <f>+'2021'!H26</f>
        <v>1944864</v>
      </c>
    </row>
    <row r="22" spans="1:5" s="7" customFormat="1" x14ac:dyDescent="0.25">
      <c r="A22" s="13" t="s">
        <v>17</v>
      </c>
      <c r="B22" s="51">
        <f>+'2018'!N29</f>
        <v>0</v>
      </c>
      <c r="C22" s="47">
        <f>+'2019'!N28</f>
        <v>66</v>
      </c>
      <c r="D22" s="47">
        <f>+'2020'!N27</f>
        <v>66</v>
      </c>
      <c r="E22" s="47">
        <f>+'2021'!H27</f>
        <v>0</v>
      </c>
    </row>
    <row r="23" spans="1:5" s="7" customFormat="1" x14ac:dyDescent="0.25">
      <c r="A23" s="13" t="s">
        <v>23</v>
      </c>
      <c r="B23" s="51">
        <f>+'2018'!N30</f>
        <v>0</v>
      </c>
      <c r="C23" s="47">
        <f>+'2019'!N29</f>
        <v>0</v>
      </c>
      <c r="D23" s="47">
        <f>+'2020'!N28</f>
        <v>0</v>
      </c>
      <c r="E23" s="47">
        <f>+'2021'!H28</f>
        <v>0</v>
      </c>
    </row>
    <row r="24" spans="1:5" s="7" customFormat="1" x14ac:dyDescent="0.25">
      <c r="A24" s="13" t="s">
        <v>18</v>
      </c>
      <c r="B24" s="51">
        <f>+'2018'!N31</f>
        <v>0</v>
      </c>
      <c r="C24" s="47">
        <f>+'2019'!N30</f>
        <v>0</v>
      </c>
      <c r="D24" s="47">
        <f>+'2020'!N29</f>
        <v>0</v>
      </c>
      <c r="E24" s="47">
        <f>+'2021'!H29</f>
        <v>0</v>
      </c>
    </row>
    <row r="25" spans="1:5" s="7" customFormat="1" x14ac:dyDescent="0.25">
      <c r="A25" s="13" t="s">
        <v>24</v>
      </c>
      <c r="B25" s="51">
        <f>+'2018'!N32</f>
        <v>0</v>
      </c>
      <c r="C25" s="47">
        <f>+'2019'!N31</f>
        <v>0</v>
      </c>
      <c r="D25" s="47">
        <f>+'2020'!N30</f>
        <v>0</v>
      </c>
      <c r="E25" s="47">
        <f>+'2021'!H30</f>
        <v>0</v>
      </c>
    </row>
    <row r="26" spans="1:5" s="7" customFormat="1" x14ac:dyDescent="0.25">
      <c r="A26" s="13" t="s">
        <v>25</v>
      </c>
      <c r="B26" s="51">
        <f>+'2018'!N33</f>
        <v>420000</v>
      </c>
      <c r="C26" s="47">
        <f>+'2019'!N32</f>
        <v>960000</v>
      </c>
      <c r="D26" s="47">
        <f>+'2020'!N31</f>
        <v>960000</v>
      </c>
      <c r="E26" s="47">
        <f>+'2021'!H31</f>
        <v>240000</v>
      </c>
    </row>
    <row r="27" spans="1:5" s="7" customFormat="1" x14ac:dyDescent="0.25">
      <c r="A27" s="84" t="s">
        <v>0</v>
      </c>
      <c r="B27" s="51">
        <f>+'2018'!N34</f>
        <v>0</v>
      </c>
      <c r="C27" s="47">
        <f>+'2019'!N33</f>
        <v>0</v>
      </c>
      <c r="D27" s="47">
        <f>+'2020'!N32</f>
        <v>0</v>
      </c>
      <c r="E27" s="47">
        <f>+'2021'!H32</f>
        <v>0</v>
      </c>
    </row>
    <row r="28" spans="1:5" s="7" customFormat="1" x14ac:dyDescent="0.25">
      <c r="A28" s="84" t="s">
        <v>2</v>
      </c>
      <c r="B28" s="51">
        <f>+'2018'!N35</f>
        <v>0</v>
      </c>
      <c r="C28" s="47">
        <f>+'2019'!N34</f>
        <v>0</v>
      </c>
      <c r="D28" s="47">
        <f>+'2020'!N33</f>
        <v>0</v>
      </c>
      <c r="E28" s="47">
        <f>+'2021'!H33</f>
        <v>0</v>
      </c>
    </row>
    <row r="29" spans="1:5" s="7" customFormat="1" x14ac:dyDescent="0.25">
      <c r="A29" s="13" t="s">
        <v>27</v>
      </c>
      <c r="B29" s="51">
        <f>+'2018'!N36</f>
        <v>560000</v>
      </c>
      <c r="C29" s="47">
        <f>+'2019'!N35</f>
        <v>1740000</v>
      </c>
      <c r="D29" s="47">
        <f>+'2020'!N34</f>
        <v>1740000</v>
      </c>
      <c r="E29" s="47">
        <f>+'2021'!H34</f>
        <v>360000</v>
      </c>
    </row>
    <row r="30" spans="1:5" s="7" customFormat="1" x14ac:dyDescent="0.25">
      <c r="A30" s="13" t="s">
        <v>47</v>
      </c>
      <c r="B30" s="51">
        <f>+'2018'!N37</f>
        <v>560000</v>
      </c>
      <c r="C30" s="47">
        <f>+'2019'!N36</f>
        <v>1200000</v>
      </c>
      <c r="D30" s="47">
        <f>+'2020'!N35</f>
        <v>1200000</v>
      </c>
      <c r="E30" s="47">
        <f>+'2021'!H35</f>
        <v>0</v>
      </c>
    </row>
    <row r="31" spans="1:5" s="7" customFormat="1" x14ac:dyDescent="0.25">
      <c r="A31" s="13" t="s">
        <v>48</v>
      </c>
      <c r="B31" s="51">
        <f>+'2018'!N38</f>
        <v>0</v>
      </c>
      <c r="C31" s="47">
        <f>+'2019'!N37</f>
        <v>0</v>
      </c>
      <c r="D31" s="47">
        <f>+'2020'!N36</f>
        <v>0</v>
      </c>
      <c r="E31" s="47">
        <f>+'2021'!H36</f>
        <v>0</v>
      </c>
    </row>
    <row r="32" spans="1:5" s="7" customFormat="1" x14ac:dyDescent="0.25">
      <c r="A32" s="40" t="s">
        <v>8</v>
      </c>
      <c r="B32" s="48">
        <f t="shared" ref="B32" si="0">SUM(B19:B31)</f>
        <v>35995890</v>
      </c>
      <c r="C32" s="47">
        <f>SUM(C19:C31)</f>
        <v>62967306</v>
      </c>
      <c r="D32" s="47">
        <f>+'2020'!N37</f>
        <v>62967306</v>
      </c>
      <c r="E32" s="47">
        <f>SUM(E19:E31)</f>
        <v>14791602</v>
      </c>
    </row>
    <row r="33" spans="1:5" s="7" customFormat="1" ht="15.75" thickBot="1" x14ac:dyDescent="0.3">
      <c r="A33" s="41" t="s">
        <v>12</v>
      </c>
      <c r="B33" s="53">
        <f>+B17-B32</f>
        <v>5724110</v>
      </c>
      <c r="C33" s="50">
        <f t="shared" ref="C33:D33" si="1">+C17-C32</f>
        <v>11641494</v>
      </c>
      <c r="D33" s="50">
        <f t="shared" si="1"/>
        <v>34849494</v>
      </c>
      <c r="E33" s="50">
        <f t="shared" ref="E33" si="2">+E17-E32</f>
        <v>11021598</v>
      </c>
    </row>
    <row r="34" spans="1:5" s="7" customFormat="1" ht="15.75" thickBot="1" x14ac:dyDescent="0.3">
      <c r="A34" s="31" t="s">
        <v>28</v>
      </c>
      <c r="B34" s="50">
        <f>+B33</f>
        <v>5724110</v>
      </c>
      <c r="C34" s="50">
        <f>+B34+C33</f>
        <v>17365604</v>
      </c>
      <c r="D34" s="50">
        <f>+D33+C34</f>
        <v>52215098</v>
      </c>
      <c r="E34" s="50">
        <f>+E33+D34</f>
        <v>63236696</v>
      </c>
    </row>
  </sheetData>
  <mergeCells count="2">
    <mergeCell ref="A3:D3"/>
    <mergeCell ref="A1:E1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tabSelected="1" workbookViewId="0">
      <selection activeCell="A3" sqref="A3"/>
    </sheetView>
  </sheetViews>
  <sheetFormatPr baseColWidth="10" defaultRowHeight="15" x14ac:dyDescent="0.25"/>
  <cols>
    <col min="1" max="1" width="35.140625" customWidth="1"/>
  </cols>
  <sheetData>
    <row r="2" spans="1:1" x14ac:dyDescent="0.25">
      <c r="A2" t="s">
        <v>64</v>
      </c>
    </row>
    <row r="3" spans="1:1" ht="108" x14ac:dyDescent="0.25">
      <c r="A3" s="13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showGridLines="0" workbookViewId="0">
      <selection activeCell="A4" sqref="A4:B4"/>
    </sheetView>
  </sheetViews>
  <sheetFormatPr baseColWidth="10" defaultColWidth="9.140625" defaultRowHeight="15" x14ac:dyDescent="0.25"/>
  <cols>
    <col min="1" max="1" width="56.42578125" style="15" customWidth="1"/>
    <col min="2" max="2" width="10.42578125" style="1" customWidth="1"/>
    <col min="3" max="4" width="13.28515625" style="1" customWidth="1"/>
    <col min="5" max="5" width="12.7109375" style="1" customWidth="1"/>
    <col min="6" max="16384" width="9.140625" style="1"/>
  </cols>
  <sheetData>
    <row r="3" spans="1:5" ht="26.25" customHeight="1" thickBot="1" x14ac:dyDescent="0.3"/>
    <row r="4" spans="1:5" s="93" customFormat="1" ht="27.75" customHeight="1" x14ac:dyDescent="0.25">
      <c r="A4" s="113" t="s">
        <v>50</v>
      </c>
      <c r="B4" s="114"/>
      <c r="C4" s="102" t="s">
        <v>56</v>
      </c>
    </row>
    <row r="5" spans="1:5" s="93" customFormat="1" ht="24.75" customHeight="1" x14ac:dyDescent="0.25">
      <c r="A5" s="115" t="s">
        <v>53</v>
      </c>
      <c r="B5" s="116"/>
      <c r="C5" s="95">
        <f>+B6+B7</f>
        <v>23100000</v>
      </c>
    </row>
    <row r="6" spans="1:5" s="7" customFormat="1" ht="44.25" customHeight="1" x14ac:dyDescent="0.25">
      <c r="A6" s="99" t="s">
        <v>51</v>
      </c>
      <c r="B6" s="100">
        <f>1000000*21</f>
        <v>21000000</v>
      </c>
      <c r="C6" s="96"/>
      <c r="D6" s="92"/>
      <c r="E6" s="94"/>
    </row>
    <row r="7" spans="1:5" s="7" customFormat="1" ht="44.25" customHeight="1" x14ac:dyDescent="0.25">
      <c r="A7" s="99" t="s">
        <v>57</v>
      </c>
      <c r="B7" s="100">
        <f>100000*21</f>
        <v>2100000</v>
      </c>
      <c r="C7" s="96"/>
      <c r="D7" s="92"/>
      <c r="E7" s="94"/>
    </row>
    <row r="8" spans="1:5" s="7" customFormat="1" ht="26.25" customHeight="1" x14ac:dyDescent="0.25">
      <c r="A8" s="115" t="s">
        <v>54</v>
      </c>
      <c r="B8" s="116"/>
      <c r="C8" s="95">
        <f>+B9</f>
        <v>4200000</v>
      </c>
      <c r="D8" s="92"/>
      <c r="E8" s="94"/>
    </row>
    <row r="9" spans="1:5" s="7" customFormat="1" ht="27.75" customHeight="1" x14ac:dyDescent="0.25">
      <c r="A9" s="99" t="s">
        <v>52</v>
      </c>
      <c r="B9" s="101">
        <f>200000*21</f>
        <v>4200000</v>
      </c>
      <c r="C9" s="97"/>
      <c r="D9" s="94"/>
      <c r="E9" s="94"/>
    </row>
    <row r="10" spans="1:5" s="7" customFormat="1" ht="40.5" customHeight="1" thickBot="1" x14ac:dyDescent="0.3">
      <c r="A10" s="111" t="s">
        <v>55</v>
      </c>
      <c r="B10" s="112"/>
      <c r="C10" s="98">
        <f>SUM(C5:C8)</f>
        <v>27300000</v>
      </c>
      <c r="D10" s="94"/>
      <c r="E10" s="94"/>
    </row>
  </sheetData>
  <mergeCells count="4">
    <mergeCell ref="A10:B10"/>
    <mergeCell ref="A4:B4"/>
    <mergeCell ref="A5:B5"/>
    <mergeCell ref="A8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2018</vt:lpstr>
      <vt:lpstr>2019</vt:lpstr>
      <vt:lpstr>2020</vt:lpstr>
      <vt:lpstr>2021</vt:lpstr>
      <vt:lpstr>RESUMEN</vt:lpstr>
      <vt:lpstr>Hoja1</vt:lpstr>
      <vt:lpstr>Hoja2</vt:lpstr>
      <vt:lpstr>'2018'!Área_de_impresión</vt:lpstr>
      <vt:lpstr>'2019'!Área_de_impresión</vt:lpstr>
      <vt:lpstr>'2020'!Área_de_impresión</vt:lpstr>
      <vt:lpstr>'2021'!Área_de_impresión</vt:lpstr>
      <vt:lpstr>RESUMEN!Área_de_impresión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2022-09-13T16:13:10Z</dcterms:modified>
</cp:coreProperties>
</file>